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15" windowWidth="19200" windowHeight="12540" activeTab="0"/>
  </bookViews>
  <sheets>
    <sheet name="ＣＯ２排出量計算式" sheetId="1" r:id="rId1"/>
  </sheets>
  <definedNames/>
  <calcPr fullCalcOnLoad="1"/>
</workbook>
</file>

<file path=xl/comments1.xml><?xml version="1.0" encoding="utf-8"?>
<comments xmlns="http://schemas.openxmlformats.org/spreadsheetml/2006/main">
  <authors>
    <author>情報システム厚生課</author>
  </authors>
  <commentList>
    <comment ref="AA30" authorId="0">
      <text>
        <r>
          <rPr>
            <sz val="9"/>
            <rFont val="ＭＳ Ｐゴシック"/>
            <family val="3"/>
          </rPr>
          <t>仮に東京ガスの単位発熱量　
 45.0  を入れています。
東京ガス会社以外から購入している場合は、単位発熱量を確認の上、その値を入力して下さい。
エネルギー供給事業者に確認し、実際の値を入力。</t>
        </r>
      </text>
    </comment>
    <comment ref="AC38" authorId="0">
      <text>
        <r>
          <rPr>
            <sz val="10"/>
            <rFont val="ＭＳ Ｐゴシック"/>
            <family val="3"/>
          </rPr>
          <t>仮に東京電力（株）の排出係数
0.368  を入力しています。
東京電力（株）以外の電力会社の場合　　＜参考＞
　　東北電力（株）は、0.510
　　中部電力（株）は、0.452
購入元の電力事業者等に排出係数を確認の上、入力して下さい。
なお第９表３に電力会社名と係数を記入すること。</t>
        </r>
      </text>
    </comment>
    <comment ref="AC40" authorId="0">
      <text>
        <r>
          <rPr>
            <sz val="9"/>
            <rFont val="ＭＳ Ｐゴシック"/>
            <family val="3"/>
          </rPr>
          <t xml:space="preserve">仮にデフォルト値の
０．５５５を入れています。
電気事業者以外の者から供給される電気については、上記値又は電気使用者において把握できる係数として適切な値を入力できます。
&lt;参考＞　エネサーブ（株） ０．５１８
　　　　　　（株）エネット　　　０．４２４
その場合は、必ず第９表３に算定方法と係数を記入すること。
</t>
        </r>
      </text>
    </comment>
    <comment ref="AC39" authorId="0">
      <text>
        <r>
          <rPr>
            <sz val="10"/>
            <rFont val="ＭＳ Ｐゴシック"/>
            <family val="3"/>
          </rPr>
          <t xml:space="preserve">仮に東京電力（株）の排出係数
0.368  を入力しています。
東京電力（株）以外の電力会社の場合　　＜参考＞
　　東北電力（株）は、0.510
　　中部電力（株）は、0.452
購入元の電力事業者等に排出係数を確認の上、入力して下さい。
なお第９表３に電力会社名と係数を記入すること。
</t>
        </r>
      </text>
    </comment>
    <comment ref="AC41" authorId="0">
      <text>
        <r>
          <rPr>
            <sz val="9"/>
            <rFont val="ＭＳ Ｐゴシック"/>
            <family val="3"/>
          </rPr>
          <t>自家発電の排出係数は、
当該事業所で発電した電気についての排出係数を用いる必要があります。
排出係数の計算方法など詳細は、「温室効果ガス算定・報告マニュアル」を参照し、</t>
        </r>
        <r>
          <rPr>
            <b/>
            <sz val="9"/>
            <color indexed="10"/>
            <rFont val="ＭＳ Ｐゴシック"/>
            <family val="3"/>
          </rPr>
          <t>このセルに求めた排出係数を入力下さい。</t>
        </r>
        <r>
          <rPr>
            <sz val="9"/>
            <rFont val="ＭＳ Ｐゴシック"/>
            <family val="3"/>
          </rPr>
          <t xml:space="preserve">
なお、第９表３に控除量に関する排出係数及びその設定根拠を記入すること。
</t>
        </r>
      </text>
    </comment>
    <comment ref="Y33" authorId="0">
      <text>
        <r>
          <rPr>
            <sz val="9"/>
            <rFont val="ＭＳ Ｐゴシック"/>
            <family val="3"/>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Y34" authorId="0">
      <text>
        <r>
          <rPr>
            <sz val="9"/>
            <rFont val="ＭＳ Ｐゴシック"/>
            <family val="3"/>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Y35" authorId="0">
      <text>
        <r>
          <rPr>
            <sz val="9"/>
            <rFont val="ＭＳ Ｐゴシック"/>
            <family val="3"/>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Y36" authorId="0">
      <text>
        <r>
          <rPr>
            <sz val="9"/>
            <rFont val="ＭＳ Ｐゴシック"/>
            <family val="3"/>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W33" authorId="0">
      <text>
        <r>
          <rPr>
            <sz val="9"/>
            <rFont val="ＭＳ Ｐゴシック"/>
            <family val="3"/>
          </rPr>
          <t xml:space="preserve">
他人へ供給した熱の量はここに入力しますが、
排出係数は個別に計算して下さい。Y列33セルのコメントを参照。</t>
        </r>
      </text>
    </comment>
    <comment ref="W34" authorId="0">
      <text>
        <r>
          <rPr>
            <sz val="9"/>
            <rFont val="ＭＳ Ｐゴシック"/>
            <family val="3"/>
          </rPr>
          <t xml:space="preserve">
他人へ供給した熱の量はここに入力しますが、
排出係数は個別に計算して下さい。Y列34セルのコメントを参照。</t>
        </r>
      </text>
    </comment>
    <comment ref="W35" authorId="0">
      <text>
        <r>
          <rPr>
            <sz val="9"/>
            <rFont val="ＭＳ Ｐゴシック"/>
            <family val="3"/>
          </rPr>
          <t xml:space="preserve">
他人へ供給した熱の量はここに入力しますが、
排出係数は個別に計算して下さい。Y列35セルのコメントを参照。</t>
        </r>
      </text>
    </comment>
    <comment ref="W36" authorId="0">
      <text>
        <r>
          <rPr>
            <sz val="9"/>
            <rFont val="ＭＳ Ｐゴシック"/>
            <family val="3"/>
          </rPr>
          <t xml:space="preserve">
他人へ供給した熱の量はここに入力しますが、
排出係数は個別に計算して下さい。Y列36セルのコメントを参照。</t>
        </r>
      </text>
    </comment>
    <comment ref="W41" authorId="0">
      <text>
        <r>
          <rPr>
            <sz val="9"/>
            <rFont val="ＭＳ Ｐゴシック"/>
            <family val="3"/>
          </rPr>
          <t xml:space="preserve">他人へ供給した電気の量はここに入力しますが、
</t>
        </r>
        <r>
          <rPr>
            <b/>
            <sz val="9"/>
            <color indexed="10"/>
            <rFont val="ＭＳ Ｐゴシック"/>
            <family val="3"/>
          </rPr>
          <t>排出係数は個別に計算して下さい。</t>
        </r>
        <r>
          <rPr>
            <sz val="9"/>
            <rFont val="ＭＳ Ｐゴシック"/>
            <family val="3"/>
          </rPr>
          <t xml:space="preserve">
AC列41セルのコメント参照。</t>
        </r>
      </text>
    </comment>
  </commentList>
</comments>
</file>

<file path=xl/sharedStrings.xml><?xml version="1.0" encoding="utf-8"?>
<sst xmlns="http://schemas.openxmlformats.org/spreadsheetml/2006/main" count="178" uniqueCount="100">
  <si>
    <t>熱量ＧＪ</t>
  </si>
  <si>
    <t>数値</t>
  </si>
  <si>
    <t>単位</t>
  </si>
  <si>
    <t>ｋｌ</t>
  </si>
  <si>
    <t>ｔ</t>
  </si>
  <si>
    <t>GＪ/GＪ</t>
  </si>
  <si>
    <t>エネルギーの種類</t>
  </si>
  <si>
    <t>単位</t>
  </si>
  <si>
    <t>省エネ法換算係数</t>
  </si>
  <si>
    <t>使用量</t>
  </si>
  <si>
    <t>ＣＯ２
排出量
（ｔＣＯ２）</t>
  </si>
  <si>
    <t>販売副生エネルギー等の量</t>
  </si>
  <si>
    <t>[施行規則 別表第１・２・３]</t>
  </si>
  <si>
    <t>販売された量</t>
  </si>
  <si>
    <t>ＣＯ２排出量（ｔＣＯ２）</t>
  </si>
  <si>
    <t>[改正法]</t>
  </si>
  <si>
    <t>数値</t>
  </si>
  <si>
    <t>数値</t>
  </si>
  <si>
    <t>熱量ＧＪ</t>
  </si>
  <si>
    <t>燃
料
及
び
熱</t>
  </si>
  <si>
    <t>原油(コンデンセートを除く)</t>
  </si>
  <si>
    <t>ｋｌ</t>
  </si>
  <si>
    <r>
      <t>GＪ/</t>
    </r>
    <r>
      <rPr>
        <b/>
        <sz val="12"/>
        <rFont val="ＭＳ Ｐゴシック"/>
        <family val="3"/>
      </rPr>
      <t>ｋ</t>
    </r>
    <r>
      <rPr>
        <sz val="12"/>
        <rFont val="ＭＳ Ｐゴシック"/>
        <family val="3"/>
      </rPr>
      <t>ｌ</t>
    </r>
  </si>
  <si>
    <t>原油のうちコンデンセート(NGL)</t>
  </si>
  <si>
    <t>揮発油</t>
  </si>
  <si>
    <r>
      <t>GＪ/</t>
    </r>
    <r>
      <rPr>
        <b/>
        <sz val="12"/>
        <rFont val="ＭＳ Ｐゴシック"/>
        <family val="3"/>
      </rPr>
      <t>ｋｌ</t>
    </r>
  </si>
  <si>
    <t>ナフサ</t>
  </si>
  <si>
    <t>灯油</t>
  </si>
  <si>
    <t>軽油</t>
  </si>
  <si>
    <t>Ａ重油</t>
  </si>
  <si>
    <t>Ｂ・Ｃ重油</t>
  </si>
  <si>
    <t>石油アスファルト</t>
  </si>
  <si>
    <r>
      <t>GＪ/</t>
    </r>
    <r>
      <rPr>
        <b/>
        <sz val="12"/>
        <rFont val="ＭＳ Ｐゴシック"/>
        <family val="3"/>
      </rPr>
      <t>ｔ</t>
    </r>
  </si>
  <si>
    <t>石油コークス</t>
  </si>
  <si>
    <t>石油ガス</t>
  </si>
  <si>
    <t>液化石油ガス
(ＬＰＧ)</t>
  </si>
  <si>
    <t>石油系炭化
水素ガス</t>
  </si>
  <si>
    <r>
      <t>千ｍ</t>
    </r>
    <r>
      <rPr>
        <vertAlign val="superscript"/>
        <sz val="10"/>
        <rFont val="ＭＳ 明朝"/>
        <family val="1"/>
      </rPr>
      <t>３</t>
    </r>
  </si>
  <si>
    <r>
      <t>GＪ/千ｍ</t>
    </r>
    <r>
      <rPr>
        <b/>
        <sz val="8"/>
        <rFont val="ＭＳ Ｐゴシック"/>
        <family val="3"/>
      </rPr>
      <t>３</t>
    </r>
  </si>
  <si>
    <t>可 燃 性
天然ガス</t>
  </si>
  <si>
    <t>液化天然ガス
（ＬＮＧ）</t>
  </si>
  <si>
    <t>ｔ</t>
  </si>
  <si>
    <t>その他可燃性
天然ガス</t>
  </si>
  <si>
    <r>
      <t>GＪ/千ｍ</t>
    </r>
    <r>
      <rPr>
        <b/>
        <sz val="8"/>
        <rFont val="ＭＳ Ｐゴシック"/>
        <family val="3"/>
      </rPr>
      <t>３</t>
    </r>
  </si>
  <si>
    <t>石炭</t>
  </si>
  <si>
    <t>原料炭</t>
  </si>
  <si>
    <t>一般炭</t>
  </si>
  <si>
    <t>無煙炭</t>
  </si>
  <si>
    <t>石炭コークス</t>
  </si>
  <si>
    <t>コールタール</t>
  </si>
  <si>
    <t>コークス炉ガス</t>
  </si>
  <si>
    <t>高炉ガス</t>
  </si>
  <si>
    <t>転炉ガス</t>
  </si>
  <si>
    <t>その他の
燃 料</t>
  </si>
  <si>
    <t>都市ガス</t>
  </si>
  <si>
    <r>
      <t>千ｍ</t>
    </r>
    <r>
      <rPr>
        <vertAlign val="superscript"/>
        <sz val="10"/>
        <rFont val="ＭＳ 明朝"/>
        <family val="1"/>
      </rPr>
      <t>３</t>
    </r>
  </si>
  <si>
    <t>産業用蒸気</t>
  </si>
  <si>
    <t>ＧＪ</t>
  </si>
  <si>
    <t>産業用以外の蒸気</t>
  </si>
  <si>
    <t>温水</t>
  </si>
  <si>
    <t>ＧＪ</t>
  </si>
  <si>
    <t>冷水</t>
  </si>
  <si>
    <t>小計</t>
  </si>
  <si>
    <t>電
気</t>
  </si>
  <si>
    <t>一般電気
事業者</t>
  </si>
  <si>
    <t>昼間買電</t>
  </si>
  <si>
    <t>千kWh</t>
  </si>
  <si>
    <t>GJ/千ｋWh</t>
  </si>
  <si>
    <t>夜間買電</t>
  </si>
  <si>
    <t>その他</t>
  </si>
  <si>
    <t>上記以外の買電</t>
  </si>
  <si>
    <t>自家発電</t>
  </si>
  <si>
    <t>千kWh/ＧＪ</t>
  </si>
  <si>
    <t>原油換算kl</t>
  </si>
  <si>
    <t>　　　　　の排出係数のうち、この値より小さい値が公表された場合は、その値にて算出できます。</t>
  </si>
  <si>
    <t>（注２）　他人への電気の供給分の控除については、当該工場（事業場）で発電した電気の排出係数を用いる必要があります。</t>
  </si>
  <si>
    <t>　　　　　但し、排出係数が不明の場合は、0.555 tCO2/千kWh を用いて下さい。</t>
  </si>
  <si>
    <t>（注１）　一般電気事業者（東京電力等）及び特定規模電気事業者（電力会社の送電線を使用して供給する事業者）の事業者毎</t>
  </si>
  <si>
    <t>CO2 控除量（tCO2）＝電気販売量又は熱販売量（kWh, GJ）×単位販売量当たりの排出量（tCO2/kWh, tCO2/GJ）</t>
  </si>
  <si>
    <t>なお、対象事業所が発電所又は熱供給業を行う事業所の場合、他人に供給した電気又は熱に伴う</t>
  </si>
  <si>
    <t>排出量を控除した排出量に加え、燃料の使用に伴う排出量で控除しない量も報告する必要があり</t>
  </si>
  <si>
    <t>ます。</t>
  </si>
  <si>
    <t>　　　　　→　省エネ法　第９表の２</t>
  </si>
  <si>
    <t>　　　　　　　 温対法　様式第１の第２表の１</t>
  </si>
  <si>
    <t>主として、電気(熱供給)事業者の場合、省エネ法の第９表の１または温対法の様式第１の第１表に記載するエネルギー起源ＣＯ２は</t>
  </si>
  <si>
    <t xml:space="preserve">自社ビルの電気使用等、自らの生産に寄与しない量(電気、燃料使用量)が該当します。 </t>
  </si>
  <si>
    <t>（注３）</t>
  </si>
  <si>
    <t>通常、他人に電気又は熱を供給した場合、以下の式で算出される量を、エネルギー起源CO2 排出量から控除する必要があります。</t>
  </si>
  <si>
    <t>合　計　ＧＪ　 /　合計　tCO2</t>
  </si>
  <si>
    <t>対前年度比（％）</t>
  </si>
  <si>
    <t>前年度の原油換算Kl　　/ 前年度のtCO2</t>
  </si>
  <si>
    <t>二酸化炭素排出量（ｔＣＯ２）(使用量-販売量）</t>
  </si>
  <si>
    <t>二酸化炭素排出量（ｔＣＯ２）(有効桁数３桁。定期報告書第９(1)答え）</t>
  </si>
  <si>
    <t>tC/GJ</t>
  </si>
  <si>
    <t>tCO2/GJ</t>
  </si>
  <si>
    <t>tCO2/千kWh</t>
  </si>
  <si>
    <t>C/CO2
排出係数</t>
  </si>
  <si>
    <t>kl/GJ</t>
  </si>
  <si>
    <r>
      <t xml:space="preserve">一般の工場・事業場用 </t>
    </r>
    <r>
      <rPr>
        <b/>
        <sz val="10"/>
        <color indexed="10"/>
        <rFont val="ＭＳ Ｐゴシック"/>
        <family val="3"/>
      </rPr>
      <t>（主たる事業が発電所又は熱供給業の熱供給施設</t>
    </r>
    <r>
      <rPr>
        <b/>
        <sz val="11"/>
        <color indexed="10"/>
        <rFont val="ＭＳ Ｐゴシック"/>
        <family val="3"/>
      </rPr>
      <t>以外用）</t>
    </r>
  </si>
  <si>
    <t>その他の燃料（例：都市ガス）については、ガス会社等から提示された単位発熱量（例：45.0MJ/m3）：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</si>
</sst>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
    <numFmt numFmtId="179" formatCode="#,##0_);[Red]\(#,##0\)"/>
    <numFmt numFmtId="180" formatCode="#,##0.0"/>
    <numFmt numFmtId="181" formatCode="#,##0.#############"/>
    <numFmt numFmtId="182" formatCode="#,##0.0000_);[Red]\(#,##0.0000\)"/>
    <numFmt numFmtId="183" formatCode="#,##0.000_ "/>
    <numFmt numFmtId="184" formatCode="#,##0.0_);[Red]\(#,##0.0\)"/>
    <numFmt numFmtId="185" formatCode="#,##0.000_);[Red]\(#,##0.000\)"/>
    <numFmt numFmtId="186" formatCode="0.####"/>
    <numFmt numFmtId="187" formatCode="0.###"/>
    <numFmt numFmtId="188" formatCode="#,##0.0000_ "/>
    <numFmt numFmtId="189" formatCode="0.0"/>
    <numFmt numFmtId="190" formatCode="0.0000"/>
    <numFmt numFmtId="191" formatCode="0.000"/>
    <numFmt numFmtId="192" formatCode="#,##0_ "/>
    <numFmt numFmtId="193" formatCode="#,##0.000_ ;[Red]\-#,##0.000\ "/>
    <numFmt numFmtId="194" formatCode="0.000_);[Red]\(0.000\)"/>
    <numFmt numFmtId="195" formatCode="#,##0_ ;[Red]\-#,##0\ "/>
    <numFmt numFmtId="196" formatCode="0.00_);[Red]\(0.00\)"/>
    <numFmt numFmtId="197" formatCode="#,##0.00_ ;[Red]\-#,##0.00\ "/>
    <numFmt numFmtId="198" formatCode="0.0_ "/>
  </numFmts>
  <fonts count="60">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明朝"/>
      <family val="1"/>
    </font>
    <font>
      <sz val="9"/>
      <name val="ＭＳ 明朝"/>
      <family val="1"/>
    </font>
    <font>
      <b/>
      <sz val="12"/>
      <name val="ＭＳ Ｐゴシック"/>
      <family val="3"/>
    </font>
    <font>
      <b/>
      <i/>
      <sz val="8"/>
      <name val="ＭＳ Ｐゴシック"/>
      <family val="3"/>
    </font>
    <font>
      <b/>
      <sz val="10"/>
      <name val="ＭＳ Ｐゴシック"/>
      <family val="3"/>
    </font>
    <font>
      <sz val="10.5"/>
      <name val="ＭＳ Ｐゴシック"/>
      <family val="3"/>
    </font>
    <font>
      <sz val="12"/>
      <name val="ＭＳ Ｐゴシック"/>
      <family val="3"/>
    </font>
    <font>
      <b/>
      <sz val="9"/>
      <name val="ＭＳ Ｐゴシック"/>
      <family val="3"/>
    </font>
    <font>
      <b/>
      <sz val="11"/>
      <name val="ＭＳ Ｐゴシック"/>
      <family val="3"/>
    </font>
    <font>
      <vertAlign val="superscript"/>
      <sz val="10"/>
      <name val="ＭＳ 明朝"/>
      <family val="1"/>
    </font>
    <font>
      <b/>
      <sz val="8"/>
      <name val="ＭＳ Ｐゴシック"/>
      <family val="3"/>
    </font>
    <font>
      <b/>
      <i/>
      <sz val="12"/>
      <name val="ＭＳ Ｐゴシック"/>
      <family val="3"/>
    </font>
    <font>
      <b/>
      <i/>
      <sz val="9"/>
      <name val="ＭＳ Ｐゴシック"/>
      <family val="3"/>
    </font>
    <font>
      <b/>
      <sz val="12"/>
      <color indexed="10"/>
      <name val="ＭＳ Ｐゴシック"/>
      <family val="3"/>
    </font>
    <font>
      <i/>
      <sz val="12"/>
      <name val="ＭＳ Ｐゴシック"/>
      <family val="3"/>
    </font>
    <font>
      <sz val="10"/>
      <color indexed="12"/>
      <name val="ＭＳ Ｐゴシック"/>
      <family val="3"/>
    </font>
    <font>
      <sz val="10"/>
      <name val="ＭＳ Ｐゴシック"/>
      <family val="3"/>
    </font>
    <font>
      <sz val="9"/>
      <name val="ＭＳ Ｐゴシック"/>
      <family val="3"/>
    </font>
    <font>
      <b/>
      <i/>
      <sz val="11"/>
      <name val="ＭＳ Ｐゴシック"/>
      <family val="3"/>
    </font>
    <font>
      <b/>
      <sz val="10"/>
      <color indexed="10"/>
      <name val="ＭＳ Ｐゴシック"/>
      <family val="3"/>
    </font>
    <font>
      <b/>
      <sz val="11"/>
      <color indexed="10"/>
      <name val="ＭＳ Ｐゴシック"/>
      <family val="3"/>
    </font>
    <font>
      <b/>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16"/>
        <bgColor indexed="64"/>
      </patternFill>
    </fill>
    <fill>
      <patternFill patternType="solid">
        <fgColor indexed="13"/>
        <bgColor indexed="64"/>
      </patternFill>
    </fill>
    <fill>
      <patternFill patternType="solid">
        <fgColor indexed="15"/>
        <bgColor indexed="64"/>
      </patternFill>
    </fill>
    <fill>
      <patternFill patternType="solid">
        <fgColor indexed="5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hair"/>
    </border>
    <border>
      <left>
        <color indexed="63"/>
      </left>
      <right style="medium"/>
      <top style="thin"/>
      <bottom style="hair"/>
    </border>
    <border>
      <left style="medium"/>
      <right style="medium"/>
      <top style="hair"/>
      <bottom style="thin"/>
    </border>
    <border>
      <left>
        <color indexed="63"/>
      </left>
      <right style="medium"/>
      <top style="hair"/>
      <bottom style="thin"/>
    </border>
    <border>
      <left style="medium"/>
      <right style="medium"/>
      <top style="hair"/>
      <bottom style="hair"/>
    </border>
    <border>
      <left>
        <color indexed="63"/>
      </left>
      <right style="medium"/>
      <top style="hair"/>
      <bottom style="hair"/>
    </border>
    <border>
      <left style="medium"/>
      <right style="medium"/>
      <top>
        <color indexed="63"/>
      </top>
      <bottom style="hair"/>
    </border>
    <border>
      <left>
        <color indexed="63"/>
      </left>
      <right style="medium"/>
      <top>
        <color indexed="63"/>
      </top>
      <bottom style="hair"/>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thick"/>
      <bottom style="medium"/>
    </border>
    <border>
      <left>
        <color indexed="63"/>
      </left>
      <right style="medium"/>
      <top style="thick"/>
      <bottom style="medium"/>
    </border>
    <border>
      <left style="hair"/>
      <right>
        <color indexed="63"/>
      </right>
      <top style="hair"/>
      <bottom style="hair"/>
    </border>
    <border>
      <left>
        <color indexed="63"/>
      </left>
      <right>
        <color indexed="63"/>
      </right>
      <top style="hair"/>
      <bottom style="hair"/>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diagonalUp="1">
      <left style="thin"/>
      <right>
        <color indexed="63"/>
      </right>
      <top style="thin"/>
      <bottom style="thin"/>
      <diagonal style="thin"/>
    </border>
    <border diagonalUp="1">
      <left style="thin"/>
      <right>
        <color indexed="63"/>
      </right>
      <top style="medium"/>
      <bottom style="thin"/>
      <diagonal style="thin"/>
    </border>
    <border diagonalUp="1">
      <left style="thin"/>
      <right style="thin"/>
      <top style="thin"/>
      <bottom>
        <color indexed="63"/>
      </bottom>
      <diagonal style="thin"/>
    </border>
    <border diagonalUp="1">
      <left style="thin"/>
      <right style="thin"/>
      <top style="thin"/>
      <bottom style="medium"/>
      <diagonal style="thin"/>
    </border>
    <border diagonalUp="1">
      <left style="thin"/>
      <right>
        <color indexed="63"/>
      </right>
      <top style="thin"/>
      <bottom style="medium"/>
      <diagonal style="thin"/>
    </border>
    <border>
      <left style="thin"/>
      <right style="thin"/>
      <top>
        <color indexed="63"/>
      </top>
      <bottom style="thin"/>
    </border>
    <border diagonalUp="1">
      <left>
        <color indexed="63"/>
      </left>
      <right>
        <color indexed="63"/>
      </right>
      <top style="thin"/>
      <bottom style="medium"/>
      <diagonal style="thin"/>
    </border>
    <border>
      <left>
        <color indexed="63"/>
      </left>
      <right>
        <color indexed="63"/>
      </right>
      <top>
        <color indexed="63"/>
      </top>
      <bottom style="hair"/>
    </border>
    <border diagonalUp="1">
      <left>
        <color indexed="63"/>
      </left>
      <right style="thin"/>
      <top style="thin"/>
      <bottom>
        <color indexed="63"/>
      </bottom>
      <diagonal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left>
        <color indexed="63"/>
      </left>
      <right style="thin"/>
      <top style="thin"/>
      <bottom style="medium"/>
    </border>
    <border>
      <left style="thin"/>
      <right style="thin"/>
      <top style="thin"/>
      <bottom style="medium"/>
    </border>
    <border>
      <left style="medium"/>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mediu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205">
    <xf numFmtId="0" fontId="0" fillId="0" borderId="0" xfId="0" applyAlignment="1">
      <alignment vertical="center"/>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0" fontId="0" fillId="34" borderId="0" xfId="0" applyFill="1" applyAlignment="1">
      <alignment vertical="center"/>
    </xf>
    <xf numFmtId="0" fontId="11" fillId="34" borderId="14" xfId="0" applyFont="1" applyFill="1" applyBorder="1" applyAlignment="1" applyProtection="1">
      <alignment horizontal="center" vertical="center" wrapText="1"/>
      <protection/>
    </xf>
    <xf numFmtId="0" fontId="16" fillId="34" borderId="14" xfId="0" applyFont="1" applyFill="1" applyBorder="1" applyAlignment="1" applyProtection="1">
      <alignment horizontal="center" vertical="center" wrapText="1"/>
      <protection/>
    </xf>
    <xf numFmtId="0" fontId="0" fillId="34" borderId="14" xfId="0" applyFill="1" applyBorder="1" applyAlignment="1">
      <alignment vertical="center"/>
    </xf>
    <xf numFmtId="4" fontId="6" fillId="35" borderId="21" xfId="0" applyNumberFormat="1" applyFont="1" applyFill="1" applyBorder="1" applyAlignment="1" applyProtection="1">
      <alignment horizontal="center" vertical="center" wrapText="1"/>
      <protection/>
    </xf>
    <xf numFmtId="0" fontId="11" fillId="0" borderId="22" xfId="0" applyFont="1" applyBorder="1" applyAlignment="1" applyProtection="1">
      <alignment horizontal="center" vertical="center"/>
      <protection/>
    </xf>
    <xf numFmtId="0" fontId="6" fillId="35" borderId="19" xfId="0" applyFont="1" applyFill="1" applyBorder="1" applyAlignment="1" applyProtection="1">
      <alignment horizontal="center" vertical="center" wrapText="1"/>
      <protection/>
    </xf>
    <xf numFmtId="38" fontId="10" fillId="0" borderId="0" xfId="0" applyNumberFormat="1" applyFont="1" applyFill="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5" fillId="0" borderId="29" xfId="0" applyFont="1" applyBorder="1" applyAlignment="1" applyProtection="1">
      <alignment vertical="top"/>
      <protection locked="0"/>
    </xf>
    <xf numFmtId="0" fontId="5" fillId="0" borderId="30" xfId="0" applyFont="1" applyBorder="1" applyAlignment="1" applyProtection="1">
      <alignment vertical="top"/>
      <protection locked="0"/>
    </xf>
    <xf numFmtId="0" fontId="5" fillId="0" borderId="30" xfId="0" applyFont="1" applyFill="1" applyBorder="1" applyAlignment="1" applyProtection="1">
      <alignment vertical="top"/>
      <protection locked="0"/>
    </xf>
    <xf numFmtId="0" fontId="21" fillId="0" borderId="0" xfId="0" applyFont="1" applyAlignment="1">
      <alignment vertical="center"/>
    </xf>
    <xf numFmtId="0" fontId="4" fillId="35" borderId="30" xfId="0" applyFont="1" applyFill="1" applyBorder="1" applyAlignment="1" applyProtection="1">
      <alignment vertical="top"/>
      <protection locked="0"/>
    </xf>
    <xf numFmtId="38" fontId="11" fillId="0" borderId="0" xfId="49"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horizontal="center" vertical="center"/>
      <protection/>
    </xf>
    <xf numFmtId="0" fontId="0" fillId="36" borderId="0" xfId="0" applyFill="1" applyAlignment="1">
      <alignment vertical="center"/>
    </xf>
    <xf numFmtId="0" fontId="0" fillId="36" borderId="0" xfId="0" applyFill="1" applyAlignment="1">
      <alignment/>
    </xf>
    <xf numFmtId="0" fontId="5" fillId="0" borderId="31" xfId="0" applyFont="1" applyFill="1" applyBorder="1" applyAlignment="1">
      <alignment horizontal="center" vertical="center"/>
    </xf>
    <xf numFmtId="176" fontId="0" fillId="0" borderId="0" xfId="0" applyNumberFormat="1" applyAlignment="1">
      <alignment vertical="center"/>
    </xf>
    <xf numFmtId="176" fontId="5" fillId="0" borderId="31" xfId="0" applyNumberFormat="1" applyFont="1" applyFill="1" applyBorder="1" applyAlignment="1" applyProtection="1">
      <alignment horizontal="center" vertical="center" shrinkToFit="1"/>
      <protection locked="0"/>
    </xf>
    <xf numFmtId="176" fontId="4" fillId="0" borderId="32" xfId="0" applyNumberFormat="1" applyFont="1" applyFill="1" applyBorder="1" applyAlignment="1" applyProtection="1" quotePrefix="1">
      <alignment vertical="center" shrinkToFit="1"/>
      <protection locked="0"/>
    </xf>
    <xf numFmtId="176" fontId="4" fillId="0" borderId="33" xfId="0" applyNumberFormat="1" applyFont="1" applyFill="1" applyBorder="1" applyAlignment="1" applyProtection="1" quotePrefix="1">
      <alignment vertical="center" shrinkToFit="1"/>
      <protection locked="0"/>
    </xf>
    <xf numFmtId="176" fontId="20" fillId="0" borderId="33" xfId="0" applyNumberFormat="1" applyFont="1" applyFill="1" applyBorder="1" applyAlignment="1" applyProtection="1">
      <alignment vertical="center" shrinkToFit="1"/>
      <protection/>
    </xf>
    <xf numFmtId="176" fontId="0" fillId="36" borderId="0" xfId="0" applyNumberFormat="1" applyFill="1" applyAlignment="1">
      <alignment vertical="center"/>
    </xf>
    <xf numFmtId="176" fontId="5" fillId="0" borderId="31" xfId="0" applyNumberFormat="1" applyFont="1" applyFill="1" applyBorder="1" applyAlignment="1">
      <alignment horizontal="center" vertical="center" shrinkToFit="1"/>
    </xf>
    <xf numFmtId="176" fontId="4" fillId="0" borderId="30" xfId="0" applyNumberFormat="1" applyFont="1" applyFill="1" applyBorder="1" applyAlignment="1" applyProtection="1">
      <alignment vertical="top"/>
      <protection locked="0"/>
    </xf>
    <xf numFmtId="0" fontId="0" fillId="37" borderId="0" xfId="0" applyFont="1" applyFill="1" applyBorder="1" applyAlignment="1">
      <alignment/>
    </xf>
    <xf numFmtId="0" fontId="0" fillId="37" borderId="0" xfId="0" applyFill="1" applyBorder="1" applyAlignment="1">
      <alignment vertical="center"/>
    </xf>
    <xf numFmtId="0" fontId="0" fillId="37" borderId="0" xfId="0" applyFill="1" applyAlignment="1">
      <alignment vertical="center"/>
    </xf>
    <xf numFmtId="176" fontId="0" fillId="37" borderId="0" xfId="0" applyNumberFormat="1" applyFill="1" applyAlignment="1">
      <alignment vertical="center"/>
    </xf>
    <xf numFmtId="0" fontId="0" fillId="37" borderId="0" xfId="0" applyFill="1" applyAlignment="1">
      <alignment/>
    </xf>
    <xf numFmtId="195" fontId="4" fillId="0" borderId="34" xfId="0" applyNumberFormat="1" applyFont="1" applyFill="1" applyBorder="1" applyAlignment="1" applyProtection="1">
      <alignment vertical="center" shrinkToFit="1"/>
      <protection locked="0"/>
    </xf>
    <xf numFmtId="195" fontId="4" fillId="0" borderId="35" xfId="0" applyNumberFormat="1" applyFont="1" applyFill="1" applyBorder="1" applyAlignment="1" applyProtection="1">
      <alignment vertical="center" shrinkToFit="1"/>
      <protection locked="0"/>
    </xf>
    <xf numFmtId="179" fontId="4" fillId="0" borderId="34" xfId="0" applyNumberFormat="1" applyFont="1" applyFill="1" applyBorder="1" applyAlignment="1" applyProtection="1">
      <alignment vertical="center" shrinkToFit="1"/>
      <protection locked="0"/>
    </xf>
    <xf numFmtId="176" fontId="4" fillId="0" borderId="36" xfId="0" applyNumberFormat="1" applyFont="1" applyFill="1" applyBorder="1" applyAlignment="1" applyProtection="1">
      <alignment vertical="center" shrinkToFit="1"/>
      <protection locked="0"/>
    </xf>
    <xf numFmtId="176" fontId="4" fillId="0" borderId="37" xfId="0" applyNumberFormat="1" applyFont="1" applyFill="1" applyBorder="1" applyAlignment="1" applyProtection="1" quotePrefix="1">
      <alignment vertical="center" shrinkToFit="1"/>
      <protection locked="0"/>
    </xf>
    <xf numFmtId="196" fontId="4" fillId="35" borderId="32" xfId="0" applyNumberFormat="1" applyFont="1" applyFill="1" applyBorder="1" applyAlignment="1" applyProtection="1">
      <alignment vertical="center" shrinkToFit="1"/>
      <protection locked="0"/>
    </xf>
    <xf numFmtId="196" fontId="4" fillId="35" borderId="33" xfId="0" applyNumberFormat="1" applyFont="1" applyFill="1" applyBorder="1" applyAlignment="1" applyProtection="1" quotePrefix="1">
      <alignment vertical="center" shrinkToFit="1"/>
      <protection locked="0"/>
    </xf>
    <xf numFmtId="196" fontId="4" fillId="35" borderId="33" xfId="0" applyNumberFormat="1" applyFont="1" applyFill="1" applyBorder="1" applyAlignment="1" applyProtection="1">
      <alignment vertical="center" shrinkToFit="1"/>
      <protection locked="0"/>
    </xf>
    <xf numFmtId="196" fontId="19" fillId="38" borderId="38" xfId="0" applyNumberFormat="1" applyFont="1" applyFill="1" applyBorder="1" applyAlignment="1" applyProtection="1">
      <alignment horizontal="center" vertical="center" shrinkToFit="1"/>
      <protection/>
    </xf>
    <xf numFmtId="176" fontId="19" fillId="38" borderId="38" xfId="0" applyNumberFormat="1" applyFont="1" applyFill="1" applyBorder="1" applyAlignment="1" applyProtection="1" quotePrefix="1">
      <alignment horizontal="center" vertical="center" shrinkToFit="1"/>
      <protection/>
    </xf>
    <xf numFmtId="179" fontId="19" fillId="38" borderId="34" xfId="0" applyNumberFormat="1" applyFont="1" applyFill="1" applyBorder="1" applyAlignment="1" applyProtection="1">
      <alignment horizontal="center" vertical="center" shrinkToFit="1"/>
      <protection/>
    </xf>
    <xf numFmtId="196" fontId="4" fillId="38" borderId="38" xfId="0" applyNumberFormat="1" applyFont="1" applyFill="1" applyBorder="1" applyAlignment="1" applyProtection="1">
      <alignment vertical="center" shrinkToFit="1"/>
      <protection/>
    </xf>
    <xf numFmtId="194" fontId="4" fillId="38" borderId="39" xfId="0" applyNumberFormat="1" applyFont="1" applyFill="1" applyBorder="1" applyAlignment="1" applyProtection="1">
      <alignment horizontal="center" vertical="center"/>
      <protection/>
    </xf>
    <xf numFmtId="194" fontId="4" fillId="38" borderId="38" xfId="0" applyNumberFormat="1" applyFont="1" applyFill="1" applyBorder="1" applyAlignment="1" applyProtection="1">
      <alignment horizontal="center" vertical="center"/>
      <protection/>
    </xf>
    <xf numFmtId="194" fontId="4" fillId="38" borderId="40" xfId="0" applyNumberFormat="1" applyFont="1" applyFill="1" applyBorder="1" applyAlignment="1" applyProtection="1">
      <alignment horizontal="center" vertical="center"/>
      <protection/>
    </xf>
    <xf numFmtId="194" fontId="4" fillId="38" borderId="35" xfId="0" applyNumberFormat="1" applyFont="1" applyFill="1" applyBorder="1" applyAlignment="1" applyProtection="1" quotePrefix="1">
      <alignment vertical="center" shrinkToFit="1"/>
      <protection locked="0"/>
    </xf>
    <xf numFmtId="194" fontId="4" fillId="38" borderId="37" xfId="0" applyNumberFormat="1" applyFont="1" applyFill="1" applyBorder="1" applyAlignment="1" applyProtection="1" quotePrefix="1">
      <alignment vertical="center" shrinkToFit="1"/>
      <protection locked="0"/>
    </xf>
    <xf numFmtId="0" fontId="20" fillId="38" borderId="41" xfId="0" applyFont="1" applyFill="1" applyBorder="1" applyAlignment="1" applyProtection="1">
      <alignment vertical="center"/>
      <protection/>
    </xf>
    <xf numFmtId="176" fontId="20" fillId="38" borderId="42" xfId="0" applyNumberFormat="1" applyFont="1" applyFill="1" applyBorder="1" applyAlignment="1" applyProtection="1">
      <alignment vertical="center"/>
      <protection/>
    </xf>
    <xf numFmtId="176" fontId="4" fillId="0" borderId="43" xfId="0" applyNumberFormat="1" applyFont="1" applyFill="1" applyBorder="1" applyAlignment="1" applyProtection="1">
      <alignment vertical="center" shrinkToFit="1"/>
      <protection locked="0"/>
    </xf>
    <xf numFmtId="0" fontId="4" fillId="38" borderId="44" xfId="0" applyFont="1" applyFill="1" applyBorder="1" applyAlignment="1" applyProtection="1">
      <alignment horizontal="center" vertical="center"/>
      <protection/>
    </xf>
    <xf numFmtId="176" fontId="5" fillId="0" borderId="45" xfId="0" applyNumberFormat="1" applyFont="1" applyFill="1" applyBorder="1" applyAlignment="1" applyProtection="1">
      <alignment vertical="top"/>
      <protection locked="0"/>
    </xf>
    <xf numFmtId="0" fontId="5" fillId="0" borderId="45" xfId="0" applyFont="1" applyFill="1" applyBorder="1" applyAlignment="1" applyProtection="1">
      <alignment vertical="top"/>
      <protection locked="0"/>
    </xf>
    <xf numFmtId="180" fontId="4" fillId="35" borderId="34" xfId="0" applyNumberFormat="1" applyFont="1" applyFill="1" applyBorder="1" applyAlignment="1" applyProtection="1">
      <alignment vertical="center"/>
      <protection locked="0"/>
    </xf>
    <xf numFmtId="176" fontId="4" fillId="35" borderId="43" xfId="0" applyNumberFormat="1" applyFont="1" applyFill="1" applyBorder="1" applyAlignment="1" applyProtection="1">
      <alignment vertical="center"/>
      <protection locked="0"/>
    </xf>
    <xf numFmtId="194" fontId="4" fillId="38" borderId="46" xfId="0" applyNumberFormat="1" applyFont="1" applyFill="1" applyBorder="1" applyAlignment="1" applyProtection="1">
      <alignment horizontal="center" vertical="center"/>
      <protection/>
    </xf>
    <xf numFmtId="176" fontId="4" fillId="35" borderId="47" xfId="0" applyNumberFormat="1" applyFont="1" applyFill="1" applyBorder="1" applyAlignment="1" applyProtection="1">
      <alignment vertical="center"/>
      <protection locked="0"/>
    </xf>
    <xf numFmtId="176" fontId="4" fillId="0" borderId="10" xfId="0" applyNumberFormat="1" applyFont="1" applyFill="1" applyBorder="1" applyAlignment="1" applyProtection="1" quotePrefix="1">
      <alignment vertical="center" shrinkToFit="1"/>
      <protection locked="0"/>
    </xf>
    <xf numFmtId="176" fontId="4" fillId="0" borderId="48" xfId="0" applyNumberFormat="1" applyFont="1" applyFill="1" applyBorder="1" applyAlignment="1" applyProtection="1" quotePrefix="1">
      <alignment vertical="center" shrinkToFit="1"/>
      <protection locked="0"/>
    </xf>
    <xf numFmtId="176" fontId="20" fillId="0" borderId="49" xfId="0" applyNumberFormat="1" applyFont="1" applyFill="1" applyBorder="1" applyAlignment="1" applyProtection="1">
      <alignment vertical="center" shrinkToFit="1"/>
      <protection/>
    </xf>
    <xf numFmtId="176" fontId="20" fillId="0" borderId="10" xfId="0" applyNumberFormat="1" applyFont="1" applyFill="1" applyBorder="1" applyAlignment="1" applyProtection="1">
      <alignment vertical="center" shrinkToFit="1"/>
      <protection/>
    </xf>
    <xf numFmtId="194" fontId="4" fillId="38" borderId="50" xfId="0" applyNumberFormat="1" applyFont="1" applyFill="1" applyBorder="1" applyAlignment="1" applyProtection="1">
      <alignment horizontal="center" vertical="center"/>
      <protection/>
    </xf>
    <xf numFmtId="194" fontId="4" fillId="38" borderId="51" xfId="0" applyNumberFormat="1" applyFont="1" applyFill="1" applyBorder="1" applyAlignment="1" applyProtection="1">
      <alignment horizontal="center" vertical="center"/>
      <protection/>
    </xf>
    <xf numFmtId="176" fontId="4" fillId="39" borderId="10" xfId="0" applyNumberFormat="1" applyFont="1" applyFill="1" applyBorder="1" applyAlignment="1" applyProtection="1" quotePrefix="1">
      <alignment vertical="center" shrinkToFit="1"/>
      <protection locked="0"/>
    </xf>
    <xf numFmtId="176" fontId="4" fillId="35" borderId="23" xfId="0" applyNumberFormat="1" applyFont="1" applyFill="1" applyBorder="1" applyAlignment="1" applyProtection="1">
      <alignment vertical="center"/>
      <protection locked="0"/>
    </xf>
    <xf numFmtId="196" fontId="4" fillId="0" borderId="31" xfId="0" applyNumberFormat="1" applyFont="1" applyFill="1" applyBorder="1" applyAlignment="1" applyProtection="1" quotePrefix="1">
      <alignment vertical="center" shrinkToFit="1"/>
      <protection locked="0"/>
    </xf>
    <xf numFmtId="0" fontId="15" fillId="40" borderId="13" xfId="0" applyFont="1" applyFill="1" applyBorder="1" applyAlignment="1" applyProtection="1">
      <alignment horizontal="right" vertical="center" wrapText="1"/>
      <protection locked="0"/>
    </xf>
    <xf numFmtId="0" fontId="0" fillId="40" borderId="13" xfId="0" applyFill="1" applyBorder="1" applyAlignment="1">
      <alignment vertical="center"/>
    </xf>
    <xf numFmtId="38" fontId="4" fillId="0" borderId="31" xfId="49" applyFont="1" applyFill="1" applyBorder="1" applyAlignment="1" applyProtection="1" quotePrefix="1">
      <alignment vertical="center" shrinkToFit="1"/>
      <protection locked="0"/>
    </xf>
    <xf numFmtId="38" fontId="4" fillId="0" borderId="52" xfId="49" applyFont="1" applyFill="1" applyBorder="1" applyAlignment="1" applyProtection="1">
      <alignment vertical="center" shrinkToFit="1"/>
      <protection locked="0"/>
    </xf>
    <xf numFmtId="38" fontId="4" fillId="0" borderId="31" xfId="49" applyFont="1" applyFill="1" applyBorder="1" applyAlignment="1" applyProtection="1">
      <alignment vertical="center" shrinkToFit="1"/>
      <protection locked="0"/>
    </xf>
    <xf numFmtId="38" fontId="4" fillId="0" borderId="53" xfId="49" applyFont="1" applyFill="1" applyBorder="1" applyAlignment="1" applyProtection="1">
      <alignment vertical="center" shrinkToFit="1"/>
      <protection locked="0"/>
    </xf>
    <xf numFmtId="195" fontId="4" fillId="38" borderId="34" xfId="0" applyNumberFormat="1" applyFont="1" applyFill="1" applyBorder="1" applyAlignment="1" applyProtection="1">
      <alignment vertical="center" shrinkToFit="1"/>
      <protection locked="0"/>
    </xf>
    <xf numFmtId="179" fontId="4" fillId="38" borderId="34" xfId="0" applyNumberFormat="1" applyFont="1" applyFill="1" applyBorder="1" applyAlignment="1" applyProtection="1">
      <alignment vertical="center" shrinkToFit="1"/>
      <protection locked="0"/>
    </xf>
    <xf numFmtId="0" fontId="9" fillId="0" borderId="26" xfId="0" applyFont="1" applyBorder="1" applyAlignment="1" applyProtection="1">
      <alignment horizontal="center" vertical="center" wrapText="1"/>
      <protection/>
    </xf>
    <xf numFmtId="0" fontId="11" fillId="0" borderId="34" xfId="0" applyFont="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0" fillId="0" borderId="34" xfId="0" applyBorder="1" applyAlignment="1">
      <alignment vertical="center"/>
    </xf>
    <xf numFmtId="0" fontId="17" fillId="0" borderId="25" xfId="0" applyFont="1" applyBorder="1" applyAlignment="1" applyProtection="1">
      <alignment horizontal="left" vertical="center" wrapText="1"/>
      <protection/>
    </xf>
    <xf numFmtId="0" fontId="18" fillId="0" borderId="26" xfId="0" applyFont="1" applyBorder="1" applyAlignment="1" applyProtection="1">
      <alignment horizontal="justify" vertical="top"/>
      <protection/>
    </xf>
    <xf numFmtId="190" fontId="12" fillId="37" borderId="47" xfId="0" applyNumberFormat="1" applyFont="1" applyFill="1" applyBorder="1" applyAlignment="1">
      <alignment vertical="center"/>
    </xf>
    <xf numFmtId="190" fontId="12" fillId="37" borderId="35" xfId="0" applyNumberFormat="1" applyFont="1" applyFill="1" applyBorder="1" applyAlignment="1">
      <alignment vertical="center"/>
    </xf>
    <xf numFmtId="191" fontId="12" fillId="37" borderId="35" xfId="0" applyNumberFormat="1" applyFont="1" applyFill="1" applyBorder="1" applyAlignment="1">
      <alignment vertical="center"/>
    </xf>
    <xf numFmtId="190" fontId="12" fillId="37" borderId="37" xfId="0" applyNumberFormat="1" applyFont="1" applyFill="1" applyBorder="1" applyAlignment="1">
      <alignment vertical="center"/>
    </xf>
    <xf numFmtId="191" fontId="22" fillId="40" borderId="35" xfId="0" applyNumberFormat="1" applyFont="1" applyFill="1" applyBorder="1" applyAlignment="1">
      <alignment vertical="center"/>
    </xf>
    <xf numFmtId="191" fontId="22" fillId="40" borderId="35" xfId="0" applyNumberFormat="1" applyFont="1" applyFill="1" applyBorder="1" applyAlignment="1">
      <alignment vertical="center"/>
    </xf>
    <xf numFmtId="0" fontId="6" fillId="33" borderId="54" xfId="0" applyFont="1" applyFill="1" applyBorder="1" applyAlignment="1" applyProtection="1">
      <alignment horizontal="center" vertical="center" wrapText="1"/>
      <protection/>
    </xf>
    <xf numFmtId="198" fontId="22" fillId="40" borderId="13" xfId="0" applyNumberFormat="1" applyFont="1" applyFill="1" applyBorder="1" applyAlignment="1" applyProtection="1">
      <alignment horizontal="center" vertical="center"/>
      <protection locked="0"/>
    </xf>
    <xf numFmtId="4" fontId="6" fillId="35" borderId="55" xfId="0" applyNumberFormat="1" applyFont="1" applyFill="1" applyBorder="1" applyAlignment="1" applyProtection="1">
      <alignment horizontal="center" vertical="center" wrapText="1"/>
      <protection/>
    </xf>
    <xf numFmtId="0" fontId="11" fillId="0" borderId="56" xfId="0" applyFont="1" applyBorder="1" applyAlignment="1" applyProtection="1">
      <alignment horizontal="center" vertical="center" wrapText="1"/>
      <protection/>
    </xf>
    <xf numFmtId="0" fontId="24" fillId="0" borderId="0" xfId="0" applyFont="1" applyAlignment="1">
      <alignment vertical="center"/>
    </xf>
    <xf numFmtId="179" fontId="4" fillId="40" borderId="34" xfId="0" applyNumberFormat="1" applyFont="1" applyFill="1" applyBorder="1" applyAlignment="1" applyProtection="1">
      <alignment vertical="center" shrinkToFit="1"/>
      <protection locked="0"/>
    </xf>
    <xf numFmtId="0" fontId="4" fillId="0" borderId="33" xfId="0" applyFont="1" applyBorder="1" applyAlignment="1">
      <alignment horizontal="center" vertical="center"/>
    </xf>
    <xf numFmtId="0" fontId="4" fillId="0" borderId="57" xfId="0" applyFont="1" applyBorder="1" applyAlignment="1">
      <alignment horizontal="center" vertical="center"/>
    </xf>
    <xf numFmtId="0" fontId="4" fillId="0" borderId="35" xfId="0" applyFont="1" applyBorder="1" applyAlignment="1">
      <alignment horizontal="center" vertical="center"/>
    </xf>
    <xf numFmtId="0" fontId="4" fillId="0" borderId="58" xfId="0" applyFont="1" applyBorder="1" applyAlignment="1">
      <alignment horizontal="center" vertical="center"/>
    </xf>
    <xf numFmtId="0" fontId="0" fillId="0" borderId="59" xfId="0" applyBorder="1" applyAlignment="1">
      <alignment vertical="center"/>
    </xf>
    <xf numFmtId="0" fontId="0" fillId="0" borderId="37"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7" xfId="0" applyBorder="1" applyAlignment="1">
      <alignment vertical="center"/>
    </xf>
    <xf numFmtId="0" fontId="4" fillId="0" borderId="62" xfId="0" applyFont="1" applyBorder="1" applyAlignment="1">
      <alignment horizontal="center" vertical="center"/>
    </xf>
    <xf numFmtId="0" fontId="0" fillId="0" borderId="63" xfId="0" applyBorder="1" applyAlignment="1">
      <alignment vertical="center"/>
    </xf>
    <xf numFmtId="0" fontId="4" fillId="0" borderId="64" xfId="0" applyFont="1" applyBorder="1" applyAlignment="1">
      <alignment horizontal="center" vertical="center"/>
    </xf>
    <xf numFmtId="0" fontId="0" fillId="0" borderId="65" xfId="0" applyBorder="1" applyAlignment="1">
      <alignment vertical="center"/>
    </xf>
    <xf numFmtId="0" fontId="4" fillId="0" borderId="66" xfId="0" applyFont="1" applyBorder="1" applyAlignment="1">
      <alignment horizontal="center" vertical="center"/>
    </xf>
    <xf numFmtId="0" fontId="0" fillId="0" borderId="57" xfId="0" applyBorder="1" applyAlignment="1">
      <alignment vertical="center"/>
    </xf>
    <xf numFmtId="0" fontId="4" fillId="39" borderId="33" xfId="0" applyFont="1" applyFill="1" applyBorder="1" applyAlignment="1">
      <alignment horizontal="center" vertical="center" wrapText="1"/>
    </xf>
    <xf numFmtId="0" fontId="4" fillId="39" borderId="57" xfId="0" applyFont="1" applyFill="1" applyBorder="1" applyAlignment="1">
      <alignment horizontal="center" vertical="center" wrapText="1"/>
    </xf>
    <xf numFmtId="0" fontId="4" fillId="0" borderId="31" xfId="0" applyFont="1" applyBorder="1" applyAlignment="1">
      <alignment horizontal="center" vertical="center" wrapText="1"/>
    </xf>
    <xf numFmtId="0" fontId="0" fillId="0" borderId="52" xfId="0" applyBorder="1" applyAlignment="1">
      <alignment vertical="center"/>
    </xf>
    <xf numFmtId="49" fontId="4" fillId="0" borderId="31" xfId="0" applyNumberFormat="1" applyFont="1" applyFill="1" applyBorder="1" applyAlignment="1" applyProtection="1">
      <alignment horizontal="center" vertical="center" shrinkToFit="1"/>
      <protection/>
    </xf>
    <xf numFmtId="49" fontId="4" fillId="0" borderId="63" xfId="0" applyNumberFormat="1" applyFont="1" applyFill="1" applyBorder="1" applyAlignment="1" applyProtection="1">
      <alignment horizontal="center" vertical="center" shrinkToFit="1"/>
      <protection/>
    </xf>
    <xf numFmtId="49" fontId="4" fillId="0" borderId="52" xfId="0" applyNumberFormat="1" applyFont="1" applyFill="1" applyBorder="1" applyAlignment="1" applyProtection="1">
      <alignment horizontal="center" vertical="center" shrinkToFit="1"/>
      <protection/>
    </xf>
    <xf numFmtId="0" fontId="4" fillId="0" borderId="67" xfId="0" applyFont="1"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4" fillId="0" borderId="58" xfId="0" applyFont="1" applyBorder="1" applyAlignment="1">
      <alignment horizontal="center" vertical="center" wrapText="1"/>
    </xf>
    <xf numFmtId="0" fontId="0" fillId="0" borderId="35" xfId="0" applyBorder="1" applyAlignment="1">
      <alignment vertical="center"/>
    </xf>
    <xf numFmtId="0" fontId="4" fillId="0" borderId="33" xfId="0" applyFont="1" applyBorder="1" applyAlignment="1">
      <alignment horizontal="center" vertical="center" wrapText="1"/>
    </xf>
    <xf numFmtId="0" fontId="12" fillId="37" borderId="72" xfId="0" applyFont="1" applyFill="1" applyBorder="1" applyAlignment="1">
      <alignment horizontal="center" vertical="center" wrapText="1"/>
    </xf>
    <xf numFmtId="0" fontId="12" fillId="0" borderId="73" xfId="0" applyFont="1" applyBorder="1" applyAlignment="1">
      <alignment vertical="center"/>
    </xf>
    <xf numFmtId="0" fontId="12" fillId="37" borderId="68" xfId="0" applyFont="1" applyFill="1" applyBorder="1" applyAlignment="1">
      <alignment vertical="center"/>
    </xf>
    <xf numFmtId="0" fontId="12" fillId="0" borderId="26" xfId="0" applyFont="1" applyBorder="1" applyAlignment="1">
      <alignment vertical="center"/>
    </xf>
    <xf numFmtId="0" fontId="12" fillId="37" borderId="70" xfId="0" applyFont="1" applyFill="1" applyBorder="1" applyAlignment="1">
      <alignment vertical="center"/>
    </xf>
    <xf numFmtId="0" fontId="12" fillId="0" borderId="24" xfId="0" applyFont="1" applyBorder="1" applyAlignment="1">
      <alignment vertical="center"/>
    </xf>
    <xf numFmtId="49" fontId="4" fillId="0" borderId="33" xfId="0" applyNumberFormat="1" applyFont="1" applyFill="1" applyBorder="1" applyAlignment="1" applyProtection="1">
      <alignment horizontal="center" vertical="center" shrinkToFit="1"/>
      <protection/>
    </xf>
    <xf numFmtId="49" fontId="4" fillId="0" borderId="57" xfId="0" applyNumberFormat="1" applyFont="1" applyFill="1" applyBorder="1" applyAlignment="1" applyProtection="1">
      <alignment horizontal="center" vertical="center" shrinkToFit="1"/>
      <protection/>
    </xf>
    <xf numFmtId="49" fontId="4" fillId="0" borderId="35" xfId="0" applyNumberFormat="1" applyFont="1" applyFill="1" applyBorder="1" applyAlignment="1" applyProtection="1">
      <alignment horizontal="center" vertical="center" shrinkToFit="1"/>
      <protection/>
    </xf>
    <xf numFmtId="0" fontId="4" fillId="34" borderId="58" xfId="0" applyFont="1" applyFill="1" applyBorder="1" applyAlignment="1">
      <alignment horizontal="center" vertical="center" wrapText="1"/>
    </xf>
    <xf numFmtId="0" fontId="0" fillId="0" borderId="49" xfId="0" applyBorder="1" applyAlignment="1">
      <alignment vertical="center"/>
    </xf>
    <xf numFmtId="0" fontId="0" fillId="0" borderId="0" xfId="0" applyAlignment="1">
      <alignment vertical="center"/>
    </xf>
    <xf numFmtId="0" fontId="4" fillId="34" borderId="33"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3"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35" xfId="0" applyFont="1" applyFill="1" applyBorder="1" applyAlignment="1">
      <alignment horizontal="center" vertical="center"/>
    </xf>
    <xf numFmtId="49" fontId="4" fillId="34" borderId="33" xfId="0" applyNumberFormat="1" applyFont="1" applyFill="1" applyBorder="1" applyAlignment="1" applyProtection="1">
      <alignment horizontal="center" vertical="center" shrinkToFit="1"/>
      <protection locked="0"/>
    </xf>
    <xf numFmtId="49" fontId="4" fillId="34" borderId="57" xfId="0" applyNumberFormat="1" applyFont="1" applyFill="1" applyBorder="1" applyAlignment="1" applyProtection="1">
      <alignment horizontal="center" vertical="center" shrinkToFit="1"/>
      <protection locked="0"/>
    </xf>
    <xf numFmtId="49" fontId="4" fillId="34" borderId="35" xfId="0" applyNumberFormat="1" applyFont="1" applyFill="1" applyBorder="1" applyAlignment="1" applyProtection="1">
      <alignment horizontal="center" vertical="center" shrinkToFit="1"/>
      <protection locked="0"/>
    </xf>
    <xf numFmtId="0" fontId="4" fillId="0" borderId="5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3" xfId="0" applyFont="1" applyBorder="1" applyAlignment="1">
      <alignment horizontal="center" vertical="center" wrapText="1" shrinkToFit="1"/>
    </xf>
    <xf numFmtId="0" fontId="4" fillId="0" borderId="59" xfId="0" applyFont="1" applyBorder="1" applyAlignment="1">
      <alignment horizontal="center" vertical="center"/>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Border="1" applyAlignment="1">
      <alignment horizontal="center" vertical="center"/>
    </xf>
    <xf numFmtId="0" fontId="4" fillId="0" borderId="6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47" xfId="0" applyFont="1" applyBorder="1" applyAlignment="1">
      <alignment horizontal="center" vertical="center"/>
    </xf>
    <xf numFmtId="0" fontId="5" fillId="0" borderId="32" xfId="0" applyFont="1" applyBorder="1" applyAlignment="1">
      <alignment horizontal="center"/>
    </xf>
    <xf numFmtId="0" fontId="5" fillId="0" borderId="65" xfId="0" applyFont="1" applyBorder="1" applyAlignment="1">
      <alignment horizontal="left"/>
    </xf>
    <xf numFmtId="0" fontId="6" fillId="0" borderId="72" xfId="0" applyFont="1" applyBorder="1" applyAlignment="1" applyProtection="1">
      <alignment horizontal="center" vertical="center" wrapText="1"/>
      <protection/>
    </xf>
    <xf numFmtId="0" fontId="6" fillId="0" borderId="74" xfId="0" applyFont="1" applyBorder="1" applyAlignment="1" applyProtection="1">
      <alignment horizontal="center" vertical="center" wrapText="1"/>
      <protection/>
    </xf>
    <xf numFmtId="0" fontId="4" fillId="0" borderId="32" xfId="0" applyFont="1" applyBorder="1" applyAlignment="1">
      <alignment horizontal="center" vertical="center" shrinkToFit="1"/>
    </xf>
    <xf numFmtId="0" fontId="0" fillId="0" borderId="36" xfId="0" applyBorder="1" applyAlignment="1">
      <alignment vertical="center"/>
    </xf>
    <xf numFmtId="0" fontId="4" fillId="0" borderId="32" xfId="0" applyFont="1" applyBorder="1" applyAlignment="1">
      <alignment horizontal="center" vertical="center"/>
    </xf>
    <xf numFmtId="0" fontId="4" fillId="0" borderId="65"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shrinkToFit="1"/>
    </xf>
    <xf numFmtId="0" fontId="4" fillId="0" borderId="72" xfId="0" applyFont="1"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5" fillId="0" borderId="48" xfId="0" applyFont="1" applyBorder="1" applyAlignment="1">
      <alignment horizontal="center" vertical="center"/>
    </xf>
    <xf numFmtId="0" fontId="0" fillId="0" borderId="77" xfId="0" applyBorder="1" applyAlignment="1">
      <alignment vertical="center"/>
    </xf>
    <xf numFmtId="0" fontId="4" fillId="0" borderId="72" xfId="0" applyFont="1" applyBorder="1" applyAlignment="1">
      <alignment horizontal="center" vertical="center" wrapText="1"/>
    </xf>
    <xf numFmtId="0" fontId="0" fillId="0" borderId="78" xfId="0" applyBorder="1" applyAlignment="1">
      <alignment vertical="center"/>
    </xf>
    <xf numFmtId="0" fontId="7" fillId="0" borderId="68"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41" borderId="68" xfId="0" applyFont="1" applyFill="1" applyBorder="1" applyAlignment="1" applyProtection="1">
      <alignment horizontal="center" vertical="center" wrapText="1"/>
      <protection/>
    </xf>
    <xf numFmtId="0" fontId="8" fillId="41" borderId="0" xfId="0" applyFont="1" applyFill="1" applyBorder="1" applyAlignment="1" applyProtection="1">
      <alignment horizontal="center" vertical="center" wrapText="1"/>
      <protection/>
    </xf>
    <xf numFmtId="0" fontId="0" fillId="37" borderId="79" xfId="0" applyFont="1" applyFill="1" applyBorder="1" applyAlignment="1">
      <alignment horizontal="center" vertical="center" wrapText="1"/>
    </xf>
    <xf numFmtId="0" fontId="0" fillId="0" borderId="80" xfId="0" applyBorder="1" applyAlignment="1">
      <alignment vertical="center"/>
    </xf>
    <xf numFmtId="0" fontId="0" fillId="0" borderId="43" xfId="0" applyBorder="1" applyAlignment="1">
      <alignment vertical="center"/>
    </xf>
    <xf numFmtId="0" fontId="4" fillId="37" borderId="37" xfId="0" applyFont="1" applyFill="1" applyBorder="1" applyAlignment="1">
      <alignment horizontal="center" vertical="center" wrapText="1"/>
    </xf>
    <xf numFmtId="0" fontId="0" fillId="0" borderId="47" xfId="0" applyBorder="1" applyAlignment="1">
      <alignment horizontal="center" vertical="center"/>
    </xf>
    <xf numFmtId="0" fontId="0" fillId="0" borderId="0" xfId="0"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37</xdr:row>
      <xdr:rowOff>28575</xdr:rowOff>
    </xdr:from>
    <xdr:to>
      <xdr:col>25</xdr:col>
      <xdr:colOff>0</xdr:colOff>
      <xdr:row>37</xdr:row>
      <xdr:rowOff>257175</xdr:rowOff>
    </xdr:to>
    <xdr:sp>
      <xdr:nvSpPr>
        <xdr:cNvPr id="1" name="Line 35"/>
        <xdr:cNvSpPr>
          <a:spLocks/>
        </xdr:cNvSpPr>
      </xdr:nvSpPr>
      <xdr:spPr>
        <a:xfrm flipH="1">
          <a:off x="6410325" y="7410450"/>
          <a:ext cx="6286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9525</xdr:rowOff>
    </xdr:from>
    <xdr:to>
      <xdr:col>24</xdr:col>
      <xdr:colOff>619125</xdr:colOff>
      <xdr:row>38</xdr:row>
      <xdr:rowOff>114300</xdr:rowOff>
    </xdr:to>
    <xdr:sp>
      <xdr:nvSpPr>
        <xdr:cNvPr id="2" name="Line 36"/>
        <xdr:cNvSpPr>
          <a:spLocks/>
        </xdr:cNvSpPr>
      </xdr:nvSpPr>
      <xdr:spPr>
        <a:xfrm flipH="1">
          <a:off x="6381750" y="7667625"/>
          <a:ext cx="6191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39</xdr:row>
      <xdr:rowOff>0</xdr:rowOff>
    </xdr:from>
    <xdr:to>
      <xdr:col>24</xdr:col>
      <xdr:colOff>647700</xdr:colOff>
      <xdr:row>40</xdr:row>
      <xdr:rowOff>9525</xdr:rowOff>
    </xdr:to>
    <xdr:sp>
      <xdr:nvSpPr>
        <xdr:cNvPr id="3" name="Line 37"/>
        <xdr:cNvSpPr>
          <a:spLocks/>
        </xdr:cNvSpPr>
      </xdr:nvSpPr>
      <xdr:spPr>
        <a:xfrm flipH="1">
          <a:off x="6400800" y="7839075"/>
          <a:ext cx="6286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42</xdr:row>
      <xdr:rowOff>152400</xdr:rowOff>
    </xdr:from>
    <xdr:to>
      <xdr:col>22</xdr:col>
      <xdr:colOff>123825</xdr:colOff>
      <xdr:row>44</xdr:row>
      <xdr:rowOff>9525</xdr:rowOff>
    </xdr:to>
    <xdr:sp>
      <xdr:nvSpPr>
        <xdr:cNvPr id="4" name="Line 38"/>
        <xdr:cNvSpPr>
          <a:spLocks/>
        </xdr:cNvSpPr>
      </xdr:nvSpPr>
      <xdr:spPr>
        <a:xfrm flipH="1">
          <a:off x="4410075" y="8543925"/>
          <a:ext cx="7620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44</xdr:row>
      <xdr:rowOff>9525</xdr:rowOff>
    </xdr:from>
    <xdr:to>
      <xdr:col>21</xdr:col>
      <xdr:colOff>0</xdr:colOff>
      <xdr:row>44</xdr:row>
      <xdr:rowOff>171450</xdr:rowOff>
    </xdr:to>
    <xdr:sp>
      <xdr:nvSpPr>
        <xdr:cNvPr id="5" name="Line 39"/>
        <xdr:cNvSpPr>
          <a:spLocks/>
        </xdr:cNvSpPr>
      </xdr:nvSpPr>
      <xdr:spPr>
        <a:xfrm flipH="1">
          <a:off x="3848100" y="8791575"/>
          <a:ext cx="5334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44</xdr:row>
      <xdr:rowOff>28575</xdr:rowOff>
    </xdr:from>
    <xdr:to>
      <xdr:col>25</xdr:col>
      <xdr:colOff>9525</xdr:colOff>
      <xdr:row>44</xdr:row>
      <xdr:rowOff>161925</xdr:rowOff>
    </xdr:to>
    <xdr:sp>
      <xdr:nvSpPr>
        <xdr:cNvPr id="6" name="Line 42"/>
        <xdr:cNvSpPr>
          <a:spLocks/>
        </xdr:cNvSpPr>
      </xdr:nvSpPr>
      <xdr:spPr>
        <a:xfrm flipH="1">
          <a:off x="6391275" y="8810625"/>
          <a:ext cx="65722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49</xdr:row>
      <xdr:rowOff>9525</xdr:rowOff>
    </xdr:from>
    <xdr:to>
      <xdr:col>30</xdr:col>
      <xdr:colOff>9525</xdr:colOff>
      <xdr:row>53</xdr:row>
      <xdr:rowOff>133350</xdr:rowOff>
    </xdr:to>
    <xdr:sp>
      <xdr:nvSpPr>
        <xdr:cNvPr id="7" name="AutoShape 43"/>
        <xdr:cNvSpPr>
          <a:spLocks/>
        </xdr:cNvSpPr>
      </xdr:nvSpPr>
      <xdr:spPr>
        <a:xfrm>
          <a:off x="5305425" y="9848850"/>
          <a:ext cx="5353050" cy="809625"/>
        </a:xfrm>
        <a:prstGeom prst="wedgeRectCallout">
          <a:avLst>
            <a:gd name="adj1" fmla="val -55337"/>
            <a:gd name="adj2" fmla="val -127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tCO2</a:t>
          </a:r>
          <a:r>
            <a:rPr lang="en-US" cap="none" sz="1100" b="0" i="0" u="none" baseline="0">
              <a:solidFill>
                <a:srgbClr val="000000"/>
              </a:solidFill>
              <a:latin typeface="ＭＳ Ｐゴシック"/>
              <a:ea typeface="ＭＳ Ｐゴシック"/>
              <a:cs typeface="ＭＳ Ｐゴシック"/>
            </a:rPr>
            <a:t>】欄で、対象事業所が発電所又は熱供給業を行う事業所の場合は、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他人に供給した電気又は熱に伴う排出量を控除した排出量に加え、燃料の使用に伴う排出量で控除しない量も報告する必要があるので上記計算式を変更してご活用下さい。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57150</xdr:colOff>
      <xdr:row>30</xdr:row>
      <xdr:rowOff>9525</xdr:rowOff>
    </xdr:from>
    <xdr:to>
      <xdr:col>22</xdr:col>
      <xdr:colOff>0</xdr:colOff>
      <xdr:row>31</xdr:row>
      <xdr:rowOff>152400</xdr:rowOff>
    </xdr:to>
    <xdr:sp>
      <xdr:nvSpPr>
        <xdr:cNvPr id="8" name="Line 46"/>
        <xdr:cNvSpPr>
          <a:spLocks/>
        </xdr:cNvSpPr>
      </xdr:nvSpPr>
      <xdr:spPr>
        <a:xfrm flipV="1">
          <a:off x="4438650" y="6134100"/>
          <a:ext cx="6096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30</xdr:row>
      <xdr:rowOff>19050</xdr:rowOff>
    </xdr:from>
    <xdr:to>
      <xdr:col>24</xdr:col>
      <xdr:colOff>647700</xdr:colOff>
      <xdr:row>32</xdr:row>
      <xdr:rowOff>0</xdr:rowOff>
    </xdr:to>
    <xdr:sp>
      <xdr:nvSpPr>
        <xdr:cNvPr id="9" name="Line 47"/>
        <xdr:cNvSpPr>
          <a:spLocks/>
        </xdr:cNvSpPr>
      </xdr:nvSpPr>
      <xdr:spPr>
        <a:xfrm flipV="1">
          <a:off x="6381750" y="6143625"/>
          <a:ext cx="6477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2"/>
  <sheetViews>
    <sheetView tabSelected="1" zoomScale="64" zoomScaleNormal="64" zoomScalePageLayoutView="0" workbookViewId="0" topLeftCell="A1">
      <selection activeCell="AM50" sqref="AM50:AN50"/>
    </sheetView>
  </sheetViews>
  <sheetFormatPr defaultColWidth="9.00390625" defaultRowHeight="13.5"/>
  <cols>
    <col min="1" max="2" width="2.50390625" style="0" customWidth="1"/>
    <col min="3" max="4" width="3.75390625" style="0" customWidth="1"/>
    <col min="5" max="15" width="2.00390625" style="0" customWidth="1"/>
    <col min="16" max="19" width="1.4921875" style="0" customWidth="1"/>
    <col min="20" max="20" width="9.625" style="0" customWidth="1"/>
    <col min="21" max="21" width="7.375" style="37" customWidth="1"/>
    <col min="22" max="22" width="8.75390625" style="0" customWidth="1"/>
    <col min="23" max="23" width="9.625" style="0" customWidth="1"/>
    <col min="24" max="24" width="7.875" style="37" customWidth="1"/>
    <col min="25" max="25" width="8.625" style="0" customWidth="1"/>
    <col min="26" max="26" width="1.625" style="0" customWidth="1"/>
    <col min="27" max="27" width="8.375" style="0" customWidth="1"/>
    <col min="28" max="28" width="10.25390625" style="0" customWidth="1"/>
    <col min="29" max="29" width="10.875" style="0" customWidth="1"/>
    <col min="30" max="30" width="16.25390625" style="0" customWidth="1"/>
    <col min="31" max="42" width="2.00390625" style="0" customWidth="1"/>
  </cols>
  <sheetData>
    <row r="1" ht="13.5">
      <c r="D1" s="110" t="s">
        <v>98</v>
      </c>
    </row>
    <row r="2" ht="13.5"/>
    <row r="3" ht="14.25" thickBot="1"/>
    <row r="4" spans="1:30" ht="14.25">
      <c r="A4" s="187" t="s">
        <v>6</v>
      </c>
      <c r="B4" s="188"/>
      <c r="C4" s="188"/>
      <c r="D4" s="188"/>
      <c r="E4" s="188"/>
      <c r="F4" s="188"/>
      <c r="G4" s="188"/>
      <c r="H4" s="188"/>
      <c r="I4" s="188"/>
      <c r="J4" s="188"/>
      <c r="K4" s="188"/>
      <c r="L4" s="188"/>
      <c r="M4" s="188"/>
      <c r="N4" s="188"/>
      <c r="O4" s="189"/>
      <c r="P4" s="191" t="s">
        <v>7</v>
      </c>
      <c r="Q4" s="188"/>
      <c r="R4" s="188"/>
      <c r="S4" s="189"/>
      <c r="T4" s="177"/>
      <c r="U4" s="124"/>
      <c r="V4" s="124"/>
      <c r="W4" s="124"/>
      <c r="X4" s="178"/>
      <c r="Y4" s="178"/>
      <c r="AA4" s="179" t="s">
        <v>8</v>
      </c>
      <c r="AB4" s="180"/>
      <c r="AC4" s="142" t="s">
        <v>96</v>
      </c>
      <c r="AD4" s="143"/>
    </row>
    <row r="5" spans="1:30" ht="13.5">
      <c r="A5" s="135"/>
      <c r="B5" s="153"/>
      <c r="C5" s="153"/>
      <c r="D5" s="153"/>
      <c r="E5" s="153"/>
      <c r="F5" s="153"/>
      <c r="G5" s="153"/>
      <c r="H5" s="153"/>
      <c r="I5" s="153"/>
      <c r="J5" s="153"/>
      <c r="K5" s="153"/>
      <c r="L5" s="153"/>
      <c r="M5" s="153"/>
      <c r="N5" s="153"/>
      <c r="O5" s="136"/>
      <c r="P5" s="152"/>
      <c r="Q5" s="153"/>
      <c r="R5" s="153"/>
      <c r="S5" s="136"/>
      <c r="T5" s="115" t="s">
        <v>9</v>
      </c>
      <c r="U5" s="169"/>
      <c r="V5" s="199" t="s">
        <v>10</v>
      </c>
      <c r="W5" s="112" t="s">
        <v>11</v>
      </c>
      <c r="X5" s="113"/>
      <c r="Y5" s="114"/>
      <c r="AA5" s="195" t="s">
        <v>12</v>
      </c>
      <c r="AB5" s="196"/>
      <c r="AC5" s="144"/>
      <c r="AD5" s="145"/>
    </row>
    <row r="6" spans="1:30" ht="36" customHeight="1" thickBot="1">
      <c r="A6" s="135"/>
      <c r="B6" s="153"/>
      <c r="C6" s="153"/>
      <c r="D6" s="153"/>
      <c r="E6" s="153"/>
      <c r="F6" s="153"/>
      <c r="G6" s="153"/>
      <c r="H6" s="153"/>
      <c r="I6" s="153"/>
      <c r="J6" s="153"/>
      <c r="K6" s="153"/>
      <c r="L6" s="153"/>
      <c r="M6" s="153"/>
      <c r="N6" s="153"/>
      <c r="O6" s="136"/>
      <c r="P6" s="152"/>
      <c r="Q6" s="153"/>
      <c r="R6" s="153"/>
      <c r="S6" s="136"/>
      <c r="T6" s="174"/>
      <c r="U6" s="175"/>
      <c r="V6" s="200"/>
      <c r="W6" s="112" t="s">
        <v>13</v>
      </c>
      <c r="X6" s="113"/>
      <c r="Y6" s="202" t="s">
        <v>14</v>
      </c>
      <c r="AA6" s="197" t="s">
        <v>15</v>
      </c>
      <c r="AB6" s="198"/>
      <c r="AC6" s="146"/>
      <c r="AD6" s="147"/>
    </row>
    <row r="7" spans="1:30" ht="14.25" thickBot="1">
      <c r="A7" s="137"/>
      <c r="B7" s="190"/>
      <c r="C7" s="190"/>
      <c r="D7" s="190"/>
      <c r="E7" s="190"/>
      <c r="F7" s="190"/>
      <c r="G7" s="190"/>
      <c r="H7" s="190"/>
      <c r="I7" s="190"/>
      <c r="J7" s="190"/>
      <c r="K7" s="190"/>
      <c r="L7" s="190"/>
      <c r="M7" s="190"/>
      <c r="N7" s="190"/>
      <c r="O7" s="138"/>
      <c r="P7" s="192"/>
      <c r="Q7" s="190"/>
      <c r="R7" s="190"/>
      <c r="S7" s="138"/>
      <c r="T7" s="33" t="s">
        <v>16</v>
      </c>
      <c r="U7" s="38" t="s">
        <v>0</v>
      </c>
      <c r="V7" s="201"/>
      <c r="W7" s="36" t="s">
        <v>17</v>
      </c>
      <c r="X7" s="43" t="s">
        <v>18</v>
      </c>
      <c r="Y7" s="203"/>
      <c r="AA7" s="1" t="s">
        <v>1</v>
      </c>
      <c r="AB7" s="2" t="s">
        <v>2</v>
      </c>
      <c r="AC7" s="1" t="s">
        <v>1</v>
      </c>
      <c r="AD7" s="94" t="s">
        <v>2</v>
      </c>
    </row>
    <row r="8" spans="1:30" ht="14.25">
      <c r="A8" s="193" t="s">
        <v>19</v>
      </c>
      <c r="B8" s="189"/>
      <c r="C8" s="181" t="s">
        <v>20</v>
      </c>
      <c r="D8" s="124"/>
      <c r="E8" s="124"/>
      <c r="F8" s="124"/>
      <c r="G8" s="124"/>
      <c r="H8" s="124"/>
      <c r="I8" s="124"/>
      <c r="J8" s="124"/>
      <c r="K8" s="124"/>
      <c r="L8" s="124"/>
      <c r="M8" s="124"/>
      <c r="N8" s="124"/>
      <c r="O8" s="182"/>
      <c r="P8" s="183" t="s">
        <v>21</v>
      </c>
      <c r="Q8" s="184"/>
      <c r="R8" s="184"/>
      <c r="S8" s="185"/>
      <c r="T8" s="55"/>
      <c r="U8" s="39">
        <v>100</v>
      </c>
      <c r="V8" s="50">
        <f aca="true" t="shared" si="0" ref="V8:V30">ROUND(T8*AA8*AC8*44/12,0)</f>
        <v>0</v>
      </c>
      <c r="W8" s="55"/>
      <c r="X8" s="39">
        <f>IF(U7="熱量ＧＪ",W8*38.2,IF(U7="熱量ＴＪ",W8*38.2/10^3,W8*38.2/10^6))</f>
        <v>0</v>
      </c>
      <c r="Y8" s="52">
        <f aca="true" t="shared" si="1" ref="Y8:Y30">ROUND(W8*AA8*AC8*44/12,0)</f>
        <v>0</v>
      </c>
      <c r="AA8" s="106">
        <v>38.2</v>
      </c>
      <c r="AB8" s="3" t="s">
        <v>22</v>
      </c>
      <c r="AC8" s="100">
        <v>0.0187</v>
      </c>
      <c r="AD8" s="95" t="s">
        <v>93</v>
      </c>
    </row>
    <row r="9" spans="1:30" ht="14.25">
      <c r="A9" s="135"/>
      <c r="B9" s="136"/>
      <c r="C9" s="186" t="s">
        <v>23</v>
      </c>
      <c r="D9" s="126"/>
      <c r="E9" s="126"/>
      <c r="F9" s="126"/>
      <c r="G9" s="126"/>
      <c r="H9" s="126"/>
      <c r="I9" s="126"/>
      <c r="J9" s="126"/>
      <c r="K9" s="126"/>
      <c r="L9" s="126"/>
      <c r="M9" s="126"/>
      <c r="N9" s="126"/>
      <c r="O9" s="140"/>
      <c r="P9" s="112" t="s">
        <v>21</v>
      </c>
      <c r="Q9" s="113"/>
      <c r="R9" s="113"/>
      <c r="S9" s="114"/>
      <c r="T9" s="56"/>
      <c r="U9" s="40">
        <f>IF(U7="熱量ＧＪ",T9*35.3,IF(U7="熱量ＴＪ",T9*35.3/10^3,T9*35.3/10^6))</f>
        <v>0</v>
      </c>
      <c r="V9" s="50">
        <f t="shared" si="0"/>
        <v>0</v>
      </c>
      <c r="W9" s="57"/>
      <c r="X9" s="40">
        <f>IF(U7="熱量ＧＪ",W9*35.3,IF(U7="熱量ＴＪ",W9*35.3/10^3,W9*35.3/10^6))</f>
        <v>0</v>
      </c>
      <c r="Y9" s="52">
        <f t="shared" si="1"/>
        <v>0</v>
      </c>
      <c r="AA9" s="4">
        <v>35.3</v>
      </c>
      <c r="AB9" s="5" t="s">
        <v>22</v>
      </c>
      <c r="AC9" s="101">
        <v>0.0184</v>
      </c>
      <c r="AD9" s="95" t="s">
        <v>93</v>
      </c>
    </row>
    <row r="10" spans="1:30" ht="14.25">
      <c r="A10" s="135"/>
      <c r="B10" s="136"/>
      <c r="C10" s="112" t="s">
        <v>24</v>
      </c>
      <c r="D10" s="126"/>
      <c r="E10" s="126"/>
      <c r="F10" s="126"/>
      <c r="G10" s="126"/>
      <c r="H10" s="126"/>
      <c r="I10" s="126"/>
      <c r="J10" s="126"/>
      <c r="K10" s="126"/>
      <c r="L10" s="126"/>
      <c r="M10" s="126"/>
      <c r="N10" s="126"/>
      <c r="O10" s="140"/>
      <c r="P10" s="112" t="s">
        <v>21</v>
      </c>
      <c r="Q10" s="113"/>
      <c r="R10" s="113"/>
      <c r="S10" s="114"/>
      <c r="T10" s="56"/>
      <c r="U10" s="40">
        <f>IF(U7="熱量ＧＪ",T10*34.6,IF(U7="熱量ＴＪ",T10*34.6/10^3,T10*34.6/10^6))</f>
        <v>0</v>
      </c>
      <c r="V10" s="50">
        <f t="shared" si="0"/>
        <v>0</v>
      </c>
      <c r="W10" s="57"/>
      <c r="X10" s="40">
        <f>IF(U7="熱量ＧＪ",W10*34.6,IF(U7="熱量ＴＪ",W10*34.6/10^3,W10*34.6/10^6))</f>
        <v>0</v>
      </c>
      <c r="Y10" s="52">
        <f t="shared" si="1"/>
        <v>0</v>
      </c>
      <c r="AA10" s="4">
        <v>34.6</v>
      </c>
      <c r="AB10" s="5" t="s">
        <v>25</v>
      </c>
      <c r="AC10" s="101">
        <v>0.0183</v>
      </c>
      <c r="AD10" s="95" t="s">
        <v>93</v>
      </c>
    </row>
    <row r="11" spans="1:30" ht="14.25">
      <c r="A11" s="135"/>
      <c r="B11" s="136"/>
      <c r="C11" s="112" t="s">
        <v>26</v>
      </c>
      <c r="D11" s="126"/>
      <c r="E11" s="126"/>
      <c r="F11" s="126"/>
      <c r="G11" s="126"/>
      <c r="H11" s="126"/>
      <c r="I11" s="126"/>
      <c r="J11" s="126"/>
      <c r="K11" s="126"/>
      <c r="L11" s="126"/>
      <c r="M11" s="126"/>
      <c r="N11" s="126"/>
      <c r="O11" s="140"/>
      <c r="P11" s="112" t="s">
        <v>21</v>
      </c>
      <c r="Q11" s="113"/>
      <c r="R11" s="113"/>
      <c r="S11" s="114"/>
      <c r="T11" s="56"/>
      <c r="U11" s="40">
        <f>IF(U7="熱量ＧＪ",T11*34.1,IF(U7="熱量ＴＪ",T11*34.1/10^3,T11*34.1/10^6))</f>
        <v>0</v>
      </c>
      <c r="V11" s="50">
        <f t="shared" si="0"/>
        <v>0</v>
      </c>
      <c r="W11" s="57"/>
      <c r="X11" s="40">
        <f>IF(U7="熱量ＧＪ",W11*34.1,IF(U7="熱量ＴＪ",W11*34.1/10^3,W11*34.1/10^6))</f>
        <v>0</v>
      </c>
      <c r="Y11" s="52">
        <f t="shared" si="1"/>
        <v>0</v>
      </c>
      <c r="AA11" s="4">
        <v>34.1</v>
      </c>
      <c r="AB11" s="5" t="s">
        <v>25</v>
      </c>
      <c r="AC11" s="101">
        <v>0.0182</v>
      </c>
      <c r="AD11" s="95" t="s">
        <v>93</v>
      </c>
    </row>
    <row r="12" spans="1:30" ht="14.25">
      <c r="A12" s="135"/>
      <c r="B12" s="136"/>
      <c r="C12" s="112" t="s">
        <v>27</v>
      </c>
      <c r="D12" s="126"/>
      <c r="E12" s="126"/>
      <c r="F12" s="126"/>
      <c r="G12" s="126"/>
      <c r="H12" s="126"/>
      <c r="I12" s="126"/>
      <c r="J12" s="126"/>
      <c r="K12" s="126"/>
      <c r="L12" s="126"/>
      <c r="M12" s="126"/>
      <c r="N12" s="126"/>
      <c r="O12" s="140"/>
      <c r="P12" s="112" t="s">
        <v>3</v>
      </c>
      <c r="Q12" s="113"/>
      <c r="R12" s="113"/>
      <c r="S12" s="114"/>
      <c r="T12" s="56"/>
      <c r="U12" s="40">
        <f>IF(U7="熱量ＧＪ",T12*36.7,IF(U7="熱量ＴＪ",T12*36.7/10^3,T12*36.7/10^6))</f>
        <v>0</v>
      </c>
      <c r="V12" s="50">
        <f t="shared" si="0"/>
        <v>0</v>
      </c>
      <c r="W12" s="57"/>
      <c r="X12" s="40">
        <f>IF(U7="熱量ＧＪ",W12*36.7,IF(U7="熱量ＴＪ",W12*36.7/10^3,W12*36.7/10^6))</f>
        <v>0</v>
      </c>
      <c r="Y12" s="52">
        <f t="shared" si="1"/>
        <v>0</v>
      </c>
      <c r="AA12" s="4">
        <v>36.7</v>
      </c>
      <c r="AB12" s="5" t="s">
        <v>25</v>
      </c>
      <c r="AC12" s="101">
        <v>0.0185</v>
      </c>
      <c r="AD12" s="95" t="s">
        <v>93</v>
      </c>
    </row>
    <row r="13" spans="1:30" ht="14.25">
      <c r="A13" s="135"/>
      <c r="B13" s="136"/>
      <c r="C13" s="112" t="s">
        <v>28</v>
      </c>
      <c r="D13" s="126"/>
      <c r="E13" s="126"/>
      <c r="F13" s="126"/>
      <c r="G13" s="126"/>
      <c r="H13" s="126"/>
      <c r="I13" s="126"/>
      <c r="J13" s="126"/>
      <c r="K13" s="126"/>
      <c r="L13" s="126"/>
      <c r="M13" s="126"/>
      <c r="N13" s="126"/>
      <c r="O13" s="140"/>
      <c r="P13" s="112" t="s">
        <v>3</v>
      </c>
      <c r="Q13" s="113"/>
      <c r="R13" s="113"/>
      <c r="S13" s="114"/>
      <c r="T13" s="56"/>
      <c r="U13" s="40">
        <f>IF(U7="熱量ＧＪ",T13*38.2,IF(U7="熱量ＴＪ",T13*38.2/10^3,T13*38.2/10^6))</f>
        <v>0</v>
      </c>
      <c r="V13" s="50">
        <f t="shared" si="0"/>
        <v>0</v>
      </c>
      <c r="W13" s="57"/>
      <c r="X13" s="40">
        <f>IF(U7="熱量ＧＪ",W13*38.2,IF(U7="熱量ＴＪ",W13*38.2/10^3,W13*38.2/10^6))</f>
        <v>0</v>
      </c>
      <c r="Y13" s="52">
        <f t="shared" si="1"/>
        <v>0</v>
      </c>
      <c r="AA13" s="4">
        <v>38.2</v>
      </c>
      <c r="AB13" s="5" t="s">
        <v>25</v>
      </c>
      <c r="AC13" s="101">
        <v>0.0187</v>
      </c>
      <c r="AD13" s="95" t="s">
        <v>93</v>
      </c>
    </row>
    <row r="14" spans="1:30" ht="14.25">
      <c r="A14" s="135"/>
      <c r="B14" s="136"/>
      <c r="C14" s="112" t="s">
        <v>29</v>
      </c>
      <c r="D14" s="126"/>
      <c r="E14" s="126"/>
      <c r="F14" s="126"/>
      <c r="G14" s="126"/>
      <c r="H14" s="126"/>
      <c r="I14" s="126"/>
      <c r="J14" s="126"/>
      <c r="K14" s="126"/>
      <c r="L14" s="126"/>
      <c r="M14" s="126"/>
      <c r="N14" s="126"/>
      <c r="O14" s="140"/>
      <c r="P14" s="112" t="s">
        <v>3</v>
      </c>
      <c r="Q14" s="113"/>
      <c r="R14" s="113"/>
      <c r="S14" s="114"/>
      <c r="T14" s="56"/>
      <c r="U14" s="40">
        <f>IF(U7="熱量ＧＪ",T14*39.1,IF(U7="熱量ＴＪ",T14*39.1/10^3,T14*39.1/10^6))</f>
        <v>0</v>
      </c>
      <c r="V14" s="50">
        <f t="shared" si="0"/>
        <v>0</v>
      </c>
      <c r="W14" s="57"/>
      <c r="X14" s="40">
        <f>IF(U7="熱量ＧＪ",W14*39.1,IF(U7="熱量ＴＪ",W14*39.1/10^3,W14*39.1/10^6))</f>
        <v>0</v>
      </c>
      <c r="Y14" s="52">
        <f t="shared" si="1"/>
        <v>0</v>
      </c>
      <c r="AA14" s="4">
        <v>39.1</v>
      </c>
      <c r="AB14" s="5" t="s">
        <v>25</v>
      </c>
      <c r="AC14" s="101">
        <v>0.0189</v>
      </c>
      <c r="AD14" s="95" t="s">
        <v>93</v>
      </c>
    </row>
    <row r="15" spans="1:30" ht="14.25">
      <c r="A15" s="135"/>
      <c r="B15" s="136"/>
      <c r="C15" s="112" t="s">
        <v>30</v>
      </c>
      <c r="D15" s="126"/>
      <c r="E15" s="126"/>
      <c r="F15" s="126"/>
      <c r="G15" s="126"/>
      <c r="H15" s="126"/>
      <c r="I15" s="126"/>
      <c r="J15" s="126"/>
      <c r="K15" s="126"/>
      <c r="L15" s="126"/>
      <c r="M15" s="126"/>
      <c r="N15" s="126"/>
      <c r="O15" s="140"/>
      <c r="P15" s="112" t="s">
        <v>3</v>
      </c>
      <c r="Q15" s="113"/>
      <c r="R15" s="113"/>
      <c r="S15" s="114"/>
      <c r="T15" s="56"/>
      <c r="U15" s="40">
        <f>IF(U7="熱量ＧＪ",T15*41.7,IF(U7="熱量ＴＪ",T15*41.7/10^3,T15*41.7/10^6))</f>
        <v>0</v>
      </c>
      <c r="V15" s="50">
        <f t="shared" si="0"/>
        <v>0</v>
      </c>
      <c r="W15" s="57"/>
      <c r="X15" s="40">
        <f>IF(U7="熱量ＧＪ",W15*41.7,IF(U7="熱量ＴＪ",W15*41.7/10^3,W15*41.7/10^6))</f>
        <v>0</v>
      </c>
      <c r="Y15" s="52">
        <f t="shared" si="1"/>
        <v>0</v>
      </c>
      <c r="AA15" s="4">
        <v>41.7</v>
      </c>
      <c r="AB15" s="5" t="s">
        <v>25</v>
      </c>
      <c r="AC15" s="101">
        <v>0.0195</v>
      </c>
      <c r="AD15" s="95" t="s">
        <v>93</v>
      </c>
    </row>
    <row r="16" spans="1:30" ht="14.25">
      <c r="A16" s="135"/>
      <c r="B16" s="136"/>
      <c r="C16" s="112" t="s">
        <v>31</v>
      </c>
      <c r="D16" s="126"/>
      <c r="E16" s="126"/>
      <c r="F16" s="126"/>
      <c r="G16" s="126"/>
      <c r="H16" s="126"/>
      <c r="I16" s="126"/>
      <c r="J16" s="126"/>
      <c r="K16" s="126"/>
      <c r="L16" s="126"/>
      <c r="M16" s="126"/>
      <c r="N16" s="126"/>
      <c r="O16" s="140"/>
      <c r="P16" s="112" t="s">
        <v>4</v>
      </c>
      <c r="Q16" s="113"/>
      <c r="R16" s="113"/>
      <c r="S16" s="114"/>
      <c r="T16" s="56"/>
      <c r="U16" s="40">
        <f>IF(U7="熱量ＧＪ",T16*41.9,IF(U7="熱量ＴＪ",T16*41.9/10^3,T16*41.9/10^6))</f>
        <v>0</v>
      </c>
      <c r="V16" s="50">
        <f t="shared" si="0"/>
        <v>0</v>
      </c>
      <c r="W16" s="57"/>
      <c r="X16" s="40">
        <f>IF(U7="熱量ＧＪ",W16*41.9,IF(U7="熱量ＴＪ",W16*41.9/10^3,W16*41.9/10^6))</f>
        <v>0</v>
      </c>
      <c r="Y16" s="52">
        <f t="shared" si="1"/>
        <v>0</v>
      </c>
      <c r="AA16" s="4">
        <v>41.9</v>
      </c>
      <c r="AB16" s="5" t="s">
        <v>32</v>
      </c>
      <c r="AC16" s="101">
        <v>0.0208</v>
      </c>
      <c r="AD16" s="95" t="s">
        <v>93</v>
      </c>
    </row>
    <row r="17" spans="1:30" ht="14.25">
      <c r="A17" s="135"/>
      <c r="B17" s="136"/>
      <c r="C17" s="112" t="s">
        <v>33</v>
      </c>
      <c r="D17" s="126"/>
      <c r="E17" s="126"/>
      <c r="F17" s="126"/>
      <c r="G17" s="126"/>
      <c r="H17" s="126"/>
      <c r="I17" s="126"/>
      <c r="J17" s="126"/>
      <c r="K17" s="126"/>
      <c r="L17" s="126"/>
      <c r="M17" s="126"/>
      <c r="N17" s="126"/>
      <c r="O17" s="140"/>
      <c r="P17" s="112" t="s">
        <v>4</v>
      </c>
      <c r="Q17" s="113"/>
      <c r="R17" s="113"/>
      <c r="S17" s="114"/>
      <c r="T17" s="56"/>
      <c r="U17" s="40">
        <f>IF(U7="熱量ＧＪ",T17*35.6,IF(U7="熱量ＴＪ",T17*35.6/10^3,T17*35.6/10^6))</f>
        <v>0</v>
      </c>
      <c r="V17" s="50">
        <f t="shared" si="0"/>
        <v>0</v>
      </c>
      <c r="W17" s="57"/>
      <c r="X17" s="40">
        <f>IF(U7="熱量ＧＪ",W17*35.6,IF(U7="熱量ＴＪ",W17*35.6/10^3,W17*35.6/10^6))</f>
        <v>0</v>
      </c>
      <c r="Y17" s="52">
        <f t="shared" si="1"/>
        <v>0</v>
      </c>
      <c r="AA17" s="4">
        <v>35.6</v>
      </c>
      <c r="AB17" s="5" t="s">
        <v>32</v>
      </c>
      <c r="AC17" s="101">
        <v>0.0254</v>
      </c>
      <c r="AD17" s="95" t="s">
        <v>93</v>
      </c>
    </row>
    <row r="18" spans="1:30" ht="23.25" customHeight="1">
      <c r="A18" s="135"/>
      <c r="B18" s="136"/>
      <c r="C18" s="115" t="s">
        <v>34</v>
      </c>
      <c r="D18" s="169"/>
      <c r="E18" s="169"/>
      <c r="F18" s="169"/>
      <c r="G18" s="170"/>
      <c r="H18" s="141" t="s">
        <v>35</v>
      </c>
      <c r="I18" s="126"/>
      <c r="J18" s="126"/>
      <c r="K18" s="126"/>
      <c r="L18" s="126"/>
      <c r="M18" s="126"/>
      <c r="N18" s="126"/>
      <c r="O18" s="140"/>
      <c r="P18" s="112" t="s">
        <v>4</v>
      </c>
      <c r="Q18" s="113"/>
      <c r="R18" s="113"/>
      <c r="S18" s="114"/>
      <c r="T18" s="56"/>
      <c r="U18" s="40">
        <f>IF(U7="熱量ＧＪ",T18*50.2,IF(U7="熱量ＴＪ",T18*50.2/10^3,T18*50.2/10^6))</f>
        <v>0</v>
      </c>
      <c r="V18" s="50">
        <f t="shared" si="0"/>
        <v>0</v>
      </c>
      <c r="W18" s="57"/>
      <c r="X18" s="40">
        <f>IF(U7="熱量ＧＪ",W18*50.2,IF(U7="熱量ＴＪ",W18*50.2/10^3,W18*50.2/10^6))</f>
        <v>0</v>
      </c>
      <c r="Y18" s="52">
        <f t="shared" si="1"/>
        <v>0</v>
      </c>
      <c r="AA18" s="6">
        <v>50.2</v>
      </c>
      <c r="AB18" s="7" t="s">
        <v>32</v>
      </c>
      <c r="AC18" s="101">
        <v>0.0163</v>
      </c>
      <c r="AD18" s="95" t="s">
        <v>93</v>
      </c>
    </row>
    <row r="19" spans="1:30" ht="23.25" customHeight="1">
      <c r="A19" s="135"/>
      <c r="B19" s="136"/>
      <c r="C19" s="174"/>
      <c r="D19" s="175"/>
      <c r="E19" s="175"/>
      <c r="F19" s="175"/>
      <c r="G19" s="176"/>
      <c r="H19" s="141" t="s">
        <v>36</v>
      </c>
      <c r="I19" s="126"/>
      <c r="J19" s="126"/>
      <c r="K19" s="126"/>
      <c r="L19" s="126"/>
      <c r="M19" s="126"/>
      <c r="N19" s="126"/>
      <c r="O19" s="140"/>
      <c r="P19" s="112" t="s">
        <v>37</v>
      </c>
      <c r="Q19" s="113"/>
      <c r="R19" s="113"/>
      <c r="S19" s="114"/>
      <c r="T19" s="56"/>
      <c r="U19" s="40">
        <f>IF(U7="熱量ＧＪ",T19*44.9,IF(U7="熱量ＴＪ",T19*44.9/10^3,T19*44.9/10^6))</f>
        <v>0</v>
      </c>
      <c r="V19" s="50">
        <f t="shared" si="0"/>
        <v>0</v>
      </c>
      <c r="W19" s="57"/>
      <c r="X19" s="40">
        <f>IF(U7="熱量ＧＪ",W19*44.9,IF(U7="熱量ＴＪ",W19*44.9/10^3,W19*44.9/10^6))</f>
        <v>0</v>
      </c>
      <c r="Y19" s="52">
        <f t="shared" si="1"/>
        <v>0</v>
      </c>
      <c r="AA19" s="8">
        <v>44.9</v>
      </c>
      <c r="AB19" s="9" t="s">
        <v>38</v>
      </c>
      <c r="AC19" s="101">
        <v>0.0142</v>
      </c>
      <c r="AD19" s="95" t="s">
        <v>93</v>
      </c>
    </row>
    <row r="20" spans="1:30" ht="23.25" customHeight="1">
      <c r="A20" s="135"/>
      <c r="B20" s="136"/>
      <c r="C20" s="139" t="s">
        <v>39</v>
      </c>
      <c r="D20" s="163"/>
      <c r="E20" s="163"/>
      <c r="F20" s="163"/>
      <c r="G20" s="164"/>
      <c r="H20" s="141" t="s">
        <v>40</v>
      </c>
      <c r="I20" s="126"/>
      <c r="J20" s="126"/>
      <c r="K20" s="126"/>
      <c r="L20" s="126"/>
      <c r="M20" s="126"/>
      <c r="N20" s="126"/>
      <c r="O20" s="140"/>
      <c r="P20" s="112" t="s">
        <v>41</v>
      </c>
      <c r="Q20" s="113"/>
      <c r="R20" s="113"/>
      <c r="S20" s="114"/>
      <c r="T20" s="56"/>
      <c r="U20" s="40">
        <f>IF(U7="熱量ＧＪ",T20*54.5,IF(U7="熱量ＴＪ",T20*54.5/10^3,T20*54.5/10^6))</f>
        <v>0</v>
      </c>
      <c r="V20" s="50">
        <f t="shared" si="0"/>
        <v>0</v>
      </c>
      <c r="W20" s="57"/>
      <c r="X20" s="40">
        <f>IF(U7="熱量ＧＪ",W20*54.5,IF(U7="熱量ＴＪ",W20*54.5/10^3,W20*54.5/10^6))</f>
        <v>0</v>
      </c>
      <c r="Y20" s="52">
        <f t="shared" si="1"/>
        <v>0</v>
      </c>
      <c r="AA20" s="6">
        <v>54.5</v>
      </c>
      <c r="AB20" s="7" t="s">
        <v>32</v>
      </c>
      <c r="AC20" s="101">
        <v>0.0135</v>
      </c>
      <c r="AD20" s="95" t="s">
        <v>93</v>
      </c>
    </row>
    <row r="21" spans="1:30" ht="23.25" customHeight="1">
      <c r="A21" s="135"/>
      <c r="B21" s="136"/>
      <c r="C21" s="165"/>
      <c r="D21" s="166"/>
      <c r="E21" s="166"/>
      <c r="F21" s="166"/>
      <c r="G21" s="167"/>
      <c r="H21" s="168" t="s">
        <v>42</v>
      </c>
      <c r="I21" s="126"/>
      <c r="J21" s="126"/>
      <c r="K21" s="126"/>
      <c r="L21" s="126"/>
      <c r="M21" s="126"/>
      <c r="N21" s="126"/>
      <c r="O21" s="140"/>
      <c r="P21" s="112" t="s">
        <v>37</v>
      </c>
      <c r="Q21" s="113"/>
      <c r="R21" s="113"/>
      <c r="S21" s="114"/>
      <c r="T21" s="56"/>
      <c r="U21" s="40">
        <f>IF(U7="熱量ＧＪ",T21*40.9,IF(U7="熱量ＴＪ",T21*40.9/10^3,T21*40.9/10^6))</f>
        <v>0</v>
      </c>
      <c r="V21" s="50">
        <f t="shared" si="0"/>
        <v>0</v>
      </c>
      <c r="W21" s="57"/>
      <c r="X21" s="40">
        <f>IF(U7="熱量ＧＪ",W21*40.9,IF(U7="熱量ＴＪ",W21*40.9/10^3,W21*40.9/10^6))</f>
        <v>0</v>
      </c>
      <c r="Y21" s="52">
        <f t="shared" si="1"/>
        <v>0</v>
      </c>
      <c r="AA21" s="8">
        <v>40.9</v>
      </c>
      <c r="AB21" s="9" t="s">
        <v>43</v>
      </c>
      <c r="AC21" s="101">
        <v>0.0139</v>
      </c>
      <c r="AD21" s="95" t="s">
        <v>93</v>
      </c>
    </row>
    <row r="22" spans="1:30" ht="14.25">
      <c r="A22" s="135"/>
      <c r="B22" s="136"/>
      <c r="C22" s="115" t="s">
        <v>44</v>
      </c>
      <c r="D22" s="169"/>
      <c r="E22" s="169"/>
      <c r="F22" s="169"/>
      <c r="G22" s="170"/>
      <c r="H22" s="112" t="s">
        <v>45</v>
      </c>
      <c r="I22" s="126"/>
      <c r="J22" s="126"/>
      <c r="K22" s="126"/>
      <c r="L22" s="126"/>
      <c r="M22" s="126"/>
      <c r="N22" s="126"/>
      <c r="O22" s="140"/>
      <c r="P22" s="112" t="s">
        <v>4</v>
      </c>
      <c r="Q22" s="113"/>
      <c r="R22" s="113"/>
      <c r="S22" s="114"/>
      <c r="T22" s="56"/>
      <c r="U22" s="40">
        <f>IF(U7="熱量ＧＪ",T22*28.9,IF(U7="熱量ＴＪ",T22*28.9/10^3,T22*28.9/10^6))</f>
        <v>0</v>
      </c>
      <c r="V22" s="50">
        <f t="shared" si="0"/>
        <v>0</v>
      </c>
      <c r="W22" s="57"/>
      <c r="X22" s="40">
        <f>IF(U7="熱量ＧＪ",W22*28.9,IF(U7="熱量ＴＪ",W22*28.9/10^3,W22*28.9/10^6))</f>
        <v>0</v>
      </c>
      <c r="Y22" s="52">
        <f t="shared" si="1"/>
        <v>0</v>
      </c>
      <c r="AA22" s="6">
        <v>28.9</v>
      </c>
      <c r="AB22" s="7" t="s">
        <v>32</v>
      </c>
      <c r="AC22" s="101">
        <v>0.0245</v>
      </c>
      <c r="AD22" s="95" t="s">
        <v>93</v>
      </c>
    </row>
    <row r="23" spans="1:30" ht="14.25">
      <c r="A23" s="135"/>
      <c r="B23" s="136"/>
      <c r="C23" s="171"/>
      <c r="D23" s="172"/>
      <c r="E23" s="172"/>
      <c r="F23" s="172"/>
      <c r="G23" s="173"/>
      <c r="H23" s="112" t="s">
        <v>46</v>
      </c>
      <c r="I23" s="126"/>
      <c r="J23" s="126"/>
      <c r="K23" s="126"/>
      <c r="L23" s="126"/>
      <c r="M23" s="126"/>
      <c r="N23" s="126"/>
      <c r="O23" s="140"/>
      <c r="P23" s="112" t="s">
        <v>4</v>
      </c>
      <c r="Q23" s="113"/>
      <c r="R23" s="113"/>
      <c r="S23" s="114"/>
      <c r="T23" s="56"/>
      <c r="U23" s="40">
        <f>IF(U7="熱量ＧＪ",T23*26.6,IF(U7="熱量ＴＪ",T23*26.6/10^3,T23*26.6/10^6))</f>
        <v>0</v>
      </c>
      <c r="V23" s="50">
        <f t="shared" si="0"/>
        <v>0</v>
      </c>
      <c r="W23" s="57"/>
      <c r="X23" s="40">
        <f>IF(U7="熱量ＧＪ",W23*26.6,IF(U7="熱量ＴＪ",W23*26.6/10^3,W23*26.6/10^6))</f>
        <v>0</v>
      </c>
      <c r="Y23" s="52">
        <f t="shared" si="1"/>
        <v>0</v>
      </c>
      <c r="AA23" s="10">
        <v>26.6</v>
      </c>
      <c r="AB23" s="11" t="s">
        <v>32</v>
      </c>
      <c r="AC23" s="101">
        <v>0.0247</v>
      </c>
      <c r="AD23" s="95" t="s">
        <v>93</v>
      </c>
    </row>
    <row r="24" spans="1:30" ht="14.25">
      <c r="A24" s="135"/>
      <c r="B24" s="136"/>
      <c r="C24" s="174"/>
      <c r="D24" s="175"/>
      <c r="E24" s="175"/>
      <c r="F24" s="175"/>
      <c r="G24" s="176"/>
      <c r="H24" s="141" t="s">
        <v>47</v>
      </c>
      <c r="I24" s="126"/>
      <c r="J24" s="126"/>
      <c r="K24" s="126"/>
      <c r="L24" s="126"/>
      <c r="M24" s="126"/>
      <c r="N24" s="126"/>
      <c r="O24" s="140"/>
      <c r="P24" s="112" t="s">
        <v>4</v>
      </c>
      <c r="Q24" s="113"/>
      <c r="R24" s="113"/>
      <c r="S24" s="114"/>
      <c r="T24" s="56"/>
      <c r="U24" s="40">
        <f>IF(U7="熱量ＧＪ",T24*27.2,IF(U7="熱量ＴＪ",T24*27.2/10^3,T24*27.2/10^6))</f>
        <v>0</v>
      </c>
      <c r="V24" s="50">
        <f t="shared" si="0"/>
        <v>0</v>
      </c>
      <c r="W24" s="57"/>
      <c r="X24" s="40">
        <f>IF(U7="熱量ＧＪ",W24*27.2,IF(U7="熱量ＴＪ",W24*27.2/10^3,W24*27.2/10^6))</f>
        <v>0</v>
      </c>
      <c r="Y24" s="52">
        <f t="shared" si="1"/>
        <v>0</v>
      </c>
      <c r="AA24" s="8">
        <v>27.2</v>
      </c>
      <c r="AB24" s="9" t="s">
        <v>32</v>
      </c>
      <c r="AC24" s="101">
        <v>0.0255</v>
      </c>
      <c r="AD24" s="95" t="s">
        <v>93</v>
      </c>
    </row>
    <row r="25" spans="1:30" ht="14.25">
      <c r="A25" s="135"/>
      <c r="B25" s="136"/>
      <c r="C25" s="112" t="s">
        <v>48</v>
      </c>
      <c r="D25" s="126"/>
      <c r="E25" s="126"/>
      <c r="F25" s="126"/>
      <c r="G25" s="126"/>
      <c r="H25" s="126"/>
      <c r="I25" s="126"/>
      <c r="J25" s="126"/>
      <c r="K25" s="126"/>
      <c r="L25" s="126"/>
      <c r="M25" s="126"/>
      <c r="N25" s="126"/>
      <c r="O25" s="140"/>
      <c r="P25" s="112" t="s">
        <v>4</v>
      </c>
      <c r="Q25" s="113"/>
      <c r="R25" s="113"/>
      <c r="S25" s="114"/>
      <c r="T25" s="56"/>
      <c r="U25" s="40">
        <f>IF(U7="熱量ＧＪ",T25*30.1,IF(U7="熱量ＴＪ",T25*30.1/10^3,T25*30.1/10^6))</f>
        <v>0</v>
      </c>
      <c r="V25" s="50">
        <f t="shared" si="0"/>
        <v>0</v>
      </c>
      <c r="W25" s="57"/>
      <c r="X25" s="40">
        <f>IF(U7="熱量ＧＪ",W25*30.1,IF(U7="熱量ＴＪ",W25*30.1/10^3,W25*30.1/10^6))</f>
        <v>0</v>
      </c>
      <c r="Y25" s="52">
        <f t="shared" si="1"/>
        <v>0</v>
      </c>
      <c r="AA25" s="4">
        <v>30.1</v>
      </c>
      <c r="AB25" s="5" t="s">
        <v>32</v>
      </c>
      <c r="AC25" s="101">
        <v>0.0294</v>
      </c>
      <c r="AD25" s="95" t="s">
        <v>93</v>
      </c>
    </row>
    <row r="26" spans="1:30" ht="14.25">
      <c r="A26" s="135"/>
      <c r="B26" s="136"/>
      <c r="C26" s="112" t="s">
        <v>49</v>
      </c>
      <c r="D26" s="126"/>
      <c r="E26" s="126"/>
      <c r="F26" s="126"/>
      <c r="G26" s="126"/>
      <c r="H26" s="126"/>
      <c r="I26" s="126"/>
      <c r="J26" s="126"/>
      <c r="K26" s="126"/>
      <c r="L26" s="126"/>
      <c r="M26" s="126"/>
      <c r="N26" s="126"/>
      <c r="O26" s="140"/>
      <c r="P26" s="112" t="s">
        <v>4</v>
      </c>
      <c r="Q26" s="113"/>
      <c r="R26" s="113"/>
      <c r="S26" s="114"/>
      <c r="T26" s="56"/>
      <c r="U26" s="40">
        <f>IF(U7="熱量ＧＪ",T26*37.3,IF(U7="熱量ＴＪ",T26*37.3/10^3,T26*37.3/10^6))</f>
        <v>0</v>
      </c>
      <c r="V26" s="50">
        <f t="shared" si="0"/>
        <v>0</v>
      </c>
      <c r="W26" s="57"/>
      <c r="X26" s="40">
        <f>IF(U7="熱量ＧＪ",W26*37.3,IF(U7="熱量ＴＪ",W26*37.3/10^3,W26*37.3/10^6))</f>
        <v>0</v>
      </c>
      <c r="Y26" s="52">
        <f t="shared" si="1"/>
        <v>0</v>
      </c>
      <c r="AA26" s="4">
        <v>37.3</v>
      </c>
      <c r="AB26" s="5" t="s">
        <v>32</v>
      </c>
      <c r="AC26" s="101">
        <v>0.0209</v>
      </c>
      <c r="AD26" s="95" t="s">
        <v>93</v>
      </c>
    </row>
    <row r="27" spans="1:30" ht="14.25">
      <c r="A27" s="135"/>
      <c r="B27" s="136"/>
      <c r="C27" s="112" t="s">
        <v>50</v>
      </c>
      <c r="D27" s="126"/>
      <c r="E27" s="126"/>
      <c r="F27" s="126"/>
      <c r="G27" s="126"/>
      <c r="H27" s="126"/>
      <c r="I27" s="126"/>
      <c r="J27" s="126"/>
      <c r="K27" s="126"/>
      <c r="L27" s="126"/>
      <c r="M27" s="126"/>
      <c r="N27" s="126"/>
      <c r="O27" s="140"/>
      <c r="P27" s="112" t="s">
        <v>37</v>
      </c>
      <c r="Q27" s="113"/>
      <c r="R27" s="113"/>
      <c r="S27" s="114"/>
      <c r="T27" s="56"/>
      <c r="U27" s="40">
        <f>IF(U7="熱量ＧＪ",T27*21.1,IF(U7="熱量ＴＪ",T27*21.1/10^3,T27*21.1/10^6))</f>
        <v>0</v>
      </c>
      <c r="V27" s="50">
        <f t="shared" si="0"/>
        <v>0</v>
      </c>
      <c r="W27" s="57"/>
      <c r="X27" s="40">
        <f>IF(U7="熱量ＧＪ",W27*21.1,IF(U7="熱量ＴＪ",W27*21.1/10^3,W27*21.1/10^6))</f>
        <v>0</v>
      </c>
      <c r="Y27" s="52">
        <f t="shared" si="1"/>
        <v>0</v>
      </c>
      <c r="AA27" s="4">
        <v>21.1</v>
      </c>
      <c r="AB27" s="5" t="s">
        <v>43</v>
      </c>
      <c r="AC27" s="101">
        <v>0.011</v>
      </c>
      <c r="AD27" s="95" t="s">
        <v>93</v>
      </c>
    </row>
    <row r="28" spans="1:30" ht="14.25">
      <c r="A28" s="135"/>
      <c r="B28" s="136"/>
      <c r="C28" s="112" t="s">
        <v>51</v>
      </c>
      <c r="D28" s="126"/>
      <c r="E28" s="126"/>
      <c r="F28" s="126"/>
      <c r="G28" s="126"/>
      <c r="H28" s="126"/>
      <c r="I28" s="126"/>
      <c r="J28" s="126"/>
      <c r="K28" s="126"/>
      <c r="L28" s="126"/>
      <c r="M28" s="126"/>
      <c r="N28" s="126"/>
      <c r="O28" s="140"/>
      <c r="P28" s="112" t="s">
        <v>37</v>
      </c>
      <c r="Q28" s="113"/>
      <c r="R28" s="113"/>
      <c r="S28" s="114"/>
      <c r="T28" s="56"/>
      <c r="U28" s="40">
        <f>IF(U7="熱量ＧＪ",T28*3.41,IF(U7="熱量ＴＪ",T28*3.41/10^3,T28*3.41/10^6))</f>
        <v>0</v>
      </c>
      <c r="V28" s="50">
        <f t="shared" si="0"/>
        <v>0</v>
      </c>
      <c r="W28" s="57"/>
      <c r="X28" s="40">
        <f>IF(U7="熱量ＧＪ",W28*3.41,IF(U7="熱量ＴＪ",W28*3.41/10^3,W28*3.41/10^6))</f>
        <v>0</v>
      </c>
      <c r="Y28" s="52">
        <f t="shared" si="1"/>
        <v>0</v>
      </c>
      <c r="AA28" s="4">
        <v>3.41</v>
      </c>
      <c r="AB28" s="5" t="s">
        <v>43</v>
      </c>
      <c r="AC28" s="101">
        <v>0.0266</v>
      </c>
      <c r="AD28" s="95" t="s">
        <v>93</v>
      </c>
    </row>
    <row r="29" spans="1:30" ht="14.25">
      <c r="A29" s="135"/>
      <c r="B29" s="136"/>
      <c r="C29" s="112" t="s">
        <v>52</v>
      </c>
      <c r="D29" s="126"/>
      <c r="E29" s="126"/>
      <c r="F29" s="126"/>
      <c r="G29" s="126"/>
      <c r="H29" s="126"/>
      <c r="I29" s="126"/>
      <c r="J29" s="126"/>
      <c r="K29" s="126"/>
      <c r="L29" s="126"/>
      <c r="M29" s="126"/>
      <c r="N29" s="126"/>
      <c r="O29" s="140"/>
      <c r="P29" s="112" t="s">
        <v>37</v>
      </c>
      <c r="Q29" s="113"/>
      <c r="R29" s="113"/>
      <c r="S29" s="114"/>
      <c r="T29" s="56"/>
      <c r="U29" s="40">
        <f>IF(U7="熱量ＧＪ",T29*8.41,IF(U7="熱量ＴＪ",T29*8.41/10^3,T29*8.41/10^6))</f>
        <v>0</v>
      </c>
      <c r="V29" s="50">
        <f t="shared" si="0"/>
        <v>0</v>
      </c>
      <c r="W29" s="57"/>
      <c r="X29" s="40">
        <f>IF(U7="熱量ＧＪ",W29*8.41,IF(U7="熱量ＴＪ",W29*8.41/10^3,W29*8.41/10^6))</f>
        <v>0</v>
      </c>
      <c r="Y29" s="52">
        <f t="shared" si="1"/>
        <v>0</v>
      </c>
      <c r="AA29" s="4">
        <v>8.41</v>
      </c>
      <c r="AB29" s="5" t="s">
        <v>43</v>
      </c>
      <c r="AC29" s="101">
        <v>0.0384</v>
      </c>
      <c r="AD29" s="95" t="s">
        <v>93</v>
      </c>
    </row>
    <row r="30" spans="1:30" ht="13.5">
      <c r="A30" s="135"/>
      <c r="B30" s="136"/>
      <c r="C30" s="151" t="s">
        <v>53</v>
      </c>
      <c r="D30" s="116"/>
      <c r="E30" s="116"/>
      <c r="F30" s="116"/>
      <c r="G30" s="117"/>
      <c r="H30" s="154" t="s">
        <v>54</v>
      </c>
      <c r="I30" s="155"/>
      <c r="J30" s="155"/>
      <c r="K30" s="155"/>
      <c r="L30" s="155"/>
      <c r="M30" s="155"/>
      <c r="N30" s="155"/>
      <c r="O30" s="156"/>
      <c r="P30" s="157" t="s">
        <v>55</v>
      </c>
      <c r="Q30" s="158"/>
      <c r="R30" s="158"/>
      <c r="S30" s="159"/>
      <c r="T30" s="57"/>
      <c r="U30" s="40">
        <f>T30*AA30</f>
        <v>0</v>
      </c>
      <c r="V30" s="50">
        <f t="shared" si="0"/>
        <v>0</v>
      </c>
      <c r="W30" s="57"/>
      <c r="X30" s="40">
        <f>W30*AA30</f>
        <v>0</v>
      </c>
      <c r="Y30" s="52">
        <f t="shared" si="1"/>
        <v>0</v>
      </c>
      <c r="Z30" s="12"/>
      <c r="AA30" s="107">
        <v>45</v>
      </c>
      <c r="AB30" s="13" t="s">
        <v>43</v>
      </c>
      <c r="AC30" s="101">
        <v>0.0138</v>
      </c>
      <c r="AD30" s="95" t="s">
        <v>93</v>
      </c>
    </row>
    <row r="31" spans="1:30" ht="14.25">
      <c r="A31" s="135"/>
      <c r="B31" s="136"/>
      <c r="C31" s="152"/>
      <c r="D31" s="153"/>
      <c r="E31" s="153"/>
      <c r="F31" s="153"/>
      <c r="G31" s="136"/>
      <c r="H31" s="160"/>
      <c r="I31" s="161"/>
      <c r="J31" s="161"/>
      <c r="K31" s="161"/>
      <c r="L31" s="161"/>
      <c r="M31" s="161"/>
      <c r="N31" s="161"/>
      <c r="O31" s="162"/>
      <c r="P31" s="160"/>
      <c r="Q31" s="161"/>
      <c r="R31" s="161"/>
      <c r="S31" s="162"/>
      <c r="T31" s="56"/>
      <c r="U31" s="40">
        <f>T31*AA31</f>
        <v>0</v>
      </c>
      <c r="V31" s="92"/>
      <c r="W31" s="57"/>
      <c r="X31" s="40">
        <f>W31*AA31</f>
        <v>0</v>
      </c>
      <c r="Y31" s="93"/>
      <c r="Z31" s="12"/>
      <c r="AA31" s="86"/>
      <c r="AB31" s="14"/>
      <c r="AC31" s="101"/>
      <c r="AD31" s="97"/>
    </row>
    <row r="32" spans="1:30" ht="13.5">
      <c r="A32" s="135"/>
      <c r="B32" s="136"/>
      <c r="C32" s="118"/>
      <c r="D32" s="119"/>
      <c r="E32" s="119"/>
      <c r="F32" s="119"/>
      <c r="G32" s="120"/>
      <c r="H32" s="160"/>
      <c r="I32" s="161"/>
      <c r="J32" s="161"/>
      <c r="K32" s="161"/>
      <c r="L32" s="161"/>
      <c r="M32" s="161"/>
      <c r="N32" s="161"/>
      <c r="O32" s="162"/>
      <c r="P32" s="160"/>
      <c r="Q32" s="161"/>
      <c r="R32" s="161"/>
      <c r="S32" s="162"/>
      <c r="T32" s="56"/>
      <c r="U32" s="40">
        <f>T32*AA32</f>
        <v>0</v>
      </c>
      <c r="V32" s="92"/>
      <c r="W32" s="57"/>
      <c r="X32" s="40">
        <f>W32*AA32</f>
        <v>0</v>
      </c>
      <c r="Y32" s="93"/>
      <c r="Z32" s="12"/>
      <c r="AA32" s="87"/>
      <c r="AB32" s="15"/>
      <c r="AC32" s="101"/>
      <c r="AD32" s="97"/>
    </row>
    <row r="33" spans="1:30" ht="14.25">
      <c r="A33" s="135"/>
      <c r="B33" s="136"/>
      <c r="C33" s="141" t="s">
        <v>56</v>
      </c>
      <c r="D33" s="126"/>
      <c r="E33" s="126"/>
      <c r="F33" s="126"/>
      <c r="G33" s="126"/>
      <c r="H33" s="126"/>
      <c r="I33" s="126"/>
      <c r="J33" s="126"/>
      <c r="K33" s="126"/>
      <c r="L33" s="126"/>
      <c r="M33" s="126"/>
      <c r="N33" s="126"/>
      <c r="O33" s="140"/>
      <c r="P33" s="112" t="s">
        <v>57</v>
      </c>
      <c r="Q33" s="113"/>
      <c r="R33" s="113"/>
      <c r="S33" s="114"/>
      <c r="T33" s="56"/>
      <c r="U33" s="40">
        <f>IF(U7="熱量ＧＪ",T33*1.02,IF(U7="熱量ＴＪ",T33*1.02/10^3,T33*1.02/10^6))</f>
        <v>0</v>
      </c>
      <c r="V33" s="50">
        <f>ROUND(T33*AC33,0)</f>
        <v>0</v>
      </c>
      <c r="W33" s="57"/>
      <c r="X33" s="40">
        <f>IF(U7="熱量ＧＪ",W33*1.02,IF(U7="熱量ＴＪ",W33*1.02/10^3,W33*1.02/10^6))</f>
        <v>0</v>
      </c>
      <c r="Y33" s="111"/>
      <c r="AA33" s="16">
        <v>1.02</v>
      </c>
      <c r="AB33" s="17" t="s">
        <v>5</v>
      </c>
      <c r="AC33" s="102">
        <v>0.06</v>
      </c>
      <c r="AD33" s="96" t="s">
        <v>94</v>
      </c>
    </row>
    <row r="34" spans="1:30" ht="14.25">
      <c r="A34" s="135"/>
      <c r="B34" s="136"/>
      <c r="C34" s="141" t="s">
        <v>58</v>
      </c>
      <c r="D34" s="126"/>
      <c r="E34" s="126"/>
      <c r="F34" s="126"/>
      <c r="G34" s="126"/>
      <c r="H34" s="126"/>
      <c r="I34" s="126"/>
      <c r="J34" s="126"/>
      <c r="K34" s="126"/>
      <c r="L34" s="126"/>
      <c r="M34" s="126"/>
      <c r="N34" s="126"/>
      <c r="O34" s="140"/>
      <c r="P34" s="112" t="s">
        <v>57</v>
      </c>
      <c r="Q34" s="113"/>
      <c r="R34" s="113"/>
      <c r="S34" s="114"/>
      <c r="T34" s="56"/>
      <c r="U34" s="40">
        <f>IF(U7="熱量ＧＪ",T34*1.36,IF(U7="熱量ＴＪ",T34*1.36/10^3,T34*1.36/10^6))</f>
        <v>0</v>
      </c>
      <c r="V34" s="50">
        <f>ROUND(T34*AC34,0)</f>
        <v>0</v>
      </c>
      <c r="W34" s="57"/>
      <c r="X34" s="40">
        <f>IF(U7="熱量ＧＪ",W34*1.36,IF(U7="熱量ＴＪ",W34*1.36/10^3,W34*1.36/10^6))</f>
        <v>0</v>
      </c>
      <c r="Y34" s="111"/>
      <c r="AA34" s="18">
        <v>1.36</v>
      </c>
      <c r="AB34" s="17" t="s">
        <v>5</v>
      </c>
      <c r="AC34" s="102">
        <v>0.057</v>
      </c>
      <c r="AD34" s="96" t="s">
        <v>94</v>
      </c>
    </row>
    <row r="35" spans="1:30" ht="14.25">
      <c r="A35" s="135"/>
      <c r="B35" s="136"/>
      <c r="C35" s="141" t="s">
        <v>59</v>
      </c>
      <c r="D35" s="126"/>
      <c r="E35" s="126"/>
      <c r="F35" s="126"/>
      <c r="G35" s="126"/>
      <c r="H35" s="126"/>
      <c r="I35" s="126"/>
      <c r="J35" s="126"/>
      <c r="K35" s="126"/>
      <c r="L35" s="126"/>
      <c r="M35" s="126"/>
      <c r="N35" s="126"/>
      <c r="O35" s="140"/>
      <c r="P35" s="112" t="s">
        <v>60</v>
      </c>
      <c r="Q35" s="113"/>
      <c r="R35" s="113"/>
      <c r="S35" s="114"/>
      <c r="T35" s="56"/>
      <c r="U35" s="40">
        <f>IF(U7="熱量ＧＪ",T35*1.36,IF(U7="熱量ＴＪ",T35*1.36/10^3,T35*1.36/10^6))</f>
        <v>0</v>
      </c>
      <c r="V35" s="50">
        <f>ROUND(T35*AC35,0)</f>
        <v>0</v>
      </c>
      <c r="W35" s="57"/>
      <c r="X35" s="40">
        <f>IF(U7="熱量ＧＪ",W35*1.36,IF(U7="熱量ＴＪ",W35*1.36/10^3,W35*1.36/10^6))</f>
        <v>0</v>
      </c>
      <c r="Y35" s="111"/>
      <c r="AA35" s="18">
        <v>1.36</v>
      </c>
      <c r="AB35" s="17" t="s">
        <v>5</v>
      </c>
      <c r="AC35" s="102">
        <v>0.057</v>
      </c>
      <c r="AD35" s="96" t="s">
        <v>94</v>
      </c>
    </row>
    <row r="36" spans="1:30" ht="14.25">
      <c r="A36" s="135"/>
      <c r="B36" s="136"/>
      <c r="C36" s="141" t="s">
        <v>61</v>
      </c>
      <c r="D36" s="126"/>
      <c r="E36" s="126"/>
      <c r="F36" s="126"/>
      <c r="G36" s="126"/>
      <c r="H36" s="126"/>
      <c r="I36" s="126"/>
      <c r="J36" s="126"/>
      <c r="K36" s="126"/>
      <c r="L36" s="126"/>
      <c r="M36" s="126"/>
      <c r="N36" s="126"/>
      <c r="O36" s="140"/>
      <c r="P36" s="112" t="s">
        <v>60</v>
      </c>
      <c r="Q36" s="113"/>
      <c r="R36" s="113"/>
      <c r="S36" s="114"/>
      <c r="T36" s="56"/>
      <c r="U36" s="40">
        <f>IF(U7="熱量ＧＪ",T36*1.36,IF(U7="熱量ＴＪ",T36*1.36/10^3,T36*1.36/10^6))</f>
        <v>0</v>
      </c>
      <c r="V36" s="50">
        <f>ROUND(T36*AC36,0)</f>
        <v>0</v>
      </c>
      <c r="W36" s="57"/>
      <c r="X36" s="40">
        <f>IF(U7="熱量ＧＪ",W36*1.36,IF(U7="熱量ＴＪ",W36*1.36/10^3,W36*1.36/10^6))</f>
        <v>0</v>
      </c>
      <c r="Y36" s="111"/>
      <c r="AA36" s="18">
        <v>1.36</v>
      </c>
      <c r="AB36" s="17" t="s">
        <v>5</v>
      </c>
      <c r="AC36" s="102">
        <v>0.057</v>
      </c>
      <c r="AD36" s="96" t="s">
        <v>94</v>
      </c>
    </row>
    <row r="37" spans="1:30" ht="14.25">
      <c r="A37" s="194"/>
      <c r="B37" s="120"/>
      <c r="C37" s="141" t="s">
        <v>62</v>
      </c>
      <c r="D37" s="126"/>
      <c r="E37" s="126"/>
      <c r="F37" s="126"/>
      <c r="G37" s="126"/>
      <c r="H37" s="126"/>
      <c r="I37" s="126"/>
      <c r="J37" s="126"/>
      <c r="K37" s="126"/>
      <c r="L37" s="126"/>
      <c r="M37" s="126"/>
      <c r="N37" s="126"/>
      <c r="O37" s="140"/>
      <c r="P37" s="148" t="s">
        <v>60</v>
      </c>
      <c r="Q37" s="149"/>
      <c r="R37" s="149"/>
      <c r="S37" s="150"/>
      <c r="T37" s="61"/>
      <c r="U37" s="40">
        <f>SUM(U8:U36)</f>
        <v>100</v>
      </c>
      <c r="V37" s="51">
        <f>SUM(V8:V36)</f>
        <v>0</v>
      </c>
      <c r="W37" s="61"/>
      <c r="X37" s="40">
        <f>SUM(X8:X36)</f>
        <v>0</v>
      </c>
      <c r="Y37" s="52">
        <f>SUM(Y8:Y36)</f>
        <v>0</v>
      </c>
      <c r="AA37" s="98"/>
      <c r="AB37" s="99"/>
      <c r="AC37" s="103"/>
      <c r="AD37" s="97"/>
    </row>
    <row r="38" spans="1:30" ht="21.75" customHeight="1">
      <c r="A38" s="134" t="s">
        <v>63</v>
      </c>
      <c r="B38" s="117"/>
      <c r="C38" s="139" t="s">
        <v>64</v>
      </c>
      <c r="D38" s="116"/>
      <c r="E38" s="116"/>
      <c r="F38" s="116"/>
      <c r="G38" s="117"/>
      <c r="H38" s="112" t="s">
        <v>65</v>
      </c>
      <c r="I38" s="113"/>
      <c r="J38" s="113"/>
      <c r="K38" s="113"/>
      <c r="L38" s="113"/>
      <c r="M38" s="113"/>
      <c r="N38" s="113"/>
      <c r="O38" s="114"/>
      <c r="P38" s="112" t="s">
        <v>66</v>
      </c>
      <c r="Q38" s="113"/>
      <c r="R38" s="113"/>
      <c r="S38" s="114"/>
      <c r="T38" s="56"/>
      <c r="U38" s="40">
        <f>IF(U7="熱量ＧＪ",T38*9.97,IF(U7="熱量ＴＪ",T38*9.97/10^3,T38*9.97/10^6))</f>
        <v>0</v>
      </c>
      <c r="V38" s="50">
        <f>ROUND(T38*AC38,0)</f>
        <v>0</v>
      </c>
      <c r="W38" s="58"/>
      <c r="X38" s="59"/>
      <c r="Y38" s="60"/>
      <c r="AA38" s="108">
        <v>9.97</v>
      </c>
      <c r="AB38" s="109" t="s">
        <v>67</v>
      </c>
      <c r="AC38" s="104">
        <v>0.368</v>
      </c>
      <c r="AD38" s="96" t="s">
        <v>95</v>
      </c>
    </row>
    <row r="39" spans="1:30" ht="14.25">
      <c r="A39" s="135"/>
      <c r="B39" s="136"/>
      <c r="C39" s="118"/>
      <c r="D39" s="119"/>
      <c r="E39" s="119"/>
      <c r="F39" s="119"/>
      <c r="G39" s="120"/>
      <c r="H39" s="112" t="s">
        <v>68</v>
      </c>
      <c r="I39" s="113"/>
      <c r="J39" s="113"/>
      <c r="K39" s="113"/>
      <c r="L39" s="113"/>
      <c r="M39" s="113"/>
      <c r="N39" s="113"/>
      <c r="O39" s="114"/>
      <c r="P39" s="112" t="s">
        <v>66</v>
      </c>
      <c r="Q39" s="113"/>
      <c r="R39" s="113"/>
      <c r="S39" s="114"/>
      <c r="T39" s="56"/>
      <c r="U39" s="40">
        <f>IF(U7="熱量ＧＪ",T39*9.28,IF(U7="熱量ＴＪ",T39*9.28/10^3,T39*9.28/10^6))</f>
        <v>0</v>
      </c>
      <c r="V39" s="50">
        <f>ROUND(T39*AC39,0)</f>
        <v>0</v>
      </c>
      <c r="W39" s="58"/>
      <c r="X39" s="59"/>
      <c r="Y39" s="60"/>
      <c r="AA39" s="108">
        <v>9.28</v>
      </c>
      <c r="AB39" s="109" t="s">
        <v>67</v>
      </c>
      <c r="AC39" s="104">
        <v>0.368</v>
      </c>
      <c r="AD39" s="96" t="s">
        <v>95</v>
      </c>
    </row>
    <row r="40" spans="1:30" ht="14.25">
      <c r="A40" s="135"/>
      <c r="B40" s="136"/>
      <c r="C40" s="115" t="s">
        <v>69</v>
      </c>
      <c r="D40" s="116"/>
      <c r="E40" s="116"/>
      <c r="F40" s="116"/>
      <c r="G40" s="117"/>
      <c r="H40" s="112" t="s">
        <v>70</v>
      </c>
      <c r="I40" s="113"/>
      <c r="J40" s="113"/>
      <c r="K40" s="113"/>
      <c r="L40" s="113"/>
      <c r="M40" s="113"/>
      <c r="N40" s="113"/>
      <c r="O40" s="114"/>
      <c r="P40" s="112" t="s">
        <v>66</v>
      </c>
      <c r="Q40" s="113"/>
      <c r="R40" s="113"/>
      <c r="S40" s="114"/>
      <c r="T40" s="56"/>
      <c r="U40" s="40">
        <f>IF(U7="熱量ＧＪ",T40*9.76,IF(U7="熱量ＴＪ",T40*9.76/10^3,T40*9.76/10^6))</f>
        <v>0</v>
      </c>
      <c r="V40" s="50">
        <f>ROUND(T40*AC40,0)</f>
        <v>0</v>
      </c>
      <c r="W40" s="58"/>
      <c r="X40" s="59"/>
      <c r="Y40" s="60"/>
      <c r="AA40" s="108">
        <v>9.76</v>
      </c>
      <c r="AB40" s="109" t="s">
        <v>67</v>
      </c>
      <c r="AC40" s="105">
        <v>0.555</v>
      </c>
      <c r="AD40" s="96" t="s">
        <v>95</v>
      </c>
    </row>
    <row r="41" spans="1:30" ht="14.25">
      <c r="A41" s="135"/>
      <c r="B41" s="136"/>
      <c r="C41" s="118"/>
      <c r="D41" s="119"/>
      <c r="E41" s="119"/>
      <c r="F41" s="119"/>
      <c r="G41" s="120"/>
      <c r="H41" s="112" t="s">
        <v>71</v>
      </c>
      <c r="I41" s="126"/>
      <c r="J41" s="126"/>
      <c r="K41" s="126"/>
      <c r="L41" s="126"/>
      <c r="M41" s="126"/>
      <c r="N41" s="126"/>
      <c r="O41" s="140"/>
      <c r="P41" s="112" t="s">
        <v>66</v>
      </c>
      <c r="Q41" s="126"/>
      <c r="R41" s="126"/>
      <c r="S41" s="140"/>
      <c r="T41" s="56"/>
      <c r="U41" s="59"/>
      <c r="V41" s="58"/>
      <c r="W41" s="57"/>
      <c r="X41" s="40">
        <v>0</v>
      </c>
      <c r="Y41" s="52">
        <f>W41*AC41</f>
        <v>0</v>
      </c>
      <c r="AA41" s="108">
        <v>9.76</v>
      </c>
      <c r="AB41" s="109" t="s">
        <v>67</v>
      </c>
      <c r="AC41" s="105"/>
      <c r="AD41" s="96" t="s">
        <v>95</v>
      </c>
    </row>
    <row r="42" spans="1:29" ht="15" thickBot="1">
      <c r="A42" s="137"/>
      <c r="B42" s="138"/>
      <c r="C42" s="129" t="s">
        <v>62</v>
      </c>
      <c r="D42" s="122"/>
      <c r="E42" s="122"/>
      <c r="F42" s="122"/>
      <c r="G42" s="122"/>
      <c r="H42" s="122"/>
      <c r="I42" s="122"/>
      <c r="J42" s="122"/>
      <c r="K42" s="122"/>
      <c r="L42" s="122"/>
      <c r="M42" s="122"/>
      <c r="N42" s="122"/>
      <c r="O42" s="130"/>
      <c r="P42" s="131" t="s">
        <v>72</v>
      </c>
      <c r="Q42" s="132"/>
      <c r="R42" s="132"/>
      <c r="S42" s="133"/>
      <c r="T42" s="85">
        <f>SUM(T38:T41)</f>
        <v>0</v>
      </c>
      <c r="U42" s="88">
        <f>SUM(U38:U40)</f>
        <v>0</v>
      </c>
      <c r="V42" s="89">
        <f>SUM(V38:V40)</f>
        <v>0</v>
      </c>
      <c r="W42" s="85">
        <f>W41</f>
        <v>0</v>
      </c>
      <c r="X42" s="90">
        <f>X41</f>
        <v>0</v>
      </c>
      <c r="Y42" s="91">
        <f>Y41</f>
        <v>0</v>
      </c>
      <c r="AA42" s="20"/>
      <c r="AB42" s="21"/>
      <c r="AC42" s="21"/>
    </row>
    <row r="43" spans="1:29" ht="15" thickBot="1">
      <c r="A43" s="123" t="s">
        <v>88</v>
      </c>
      <c r="B43" s="124"/>
      <c r="C43" s="124"/>
      <c r="D43" s="124"/>
      <c r="E43" s="124"/>
      <c r="F43" s="124"/>
      <c r="G43" s="124"/>
      <c r="H43" s="124"/>
      <c r="I43" s="124"/>
      <c r="J43" s="124"/>
      <c r="K43" s="124"/>
      <c r="L43" s="124"/>
      <c r="M43" s="124"/>
      <c r="N43" s="124"/>
      <c r="O43" s="124"/>
      <c r="P43" s="124"/>
      <c r="Q43" s="124"/>
      <c r="R43" s="124"/>
      <c r="S43" s="124"/>
      <c r="T43" s="124"/>
      <c r="U43" s="78">
        <f>U37+U42</f>
        <v>100</v>
      </c>
      <c r="V43" s="69">
        <f>V37+V42</f>
        <v>0</v>
      </c>
      <c r="W43" s="62"/>
      <c r="X43" s="39">
        <f>X37+X42</f>
        <v>0</v>
      </c>
      <c r="Y43" s="53">
        <f>Y37+Y42</f>
        <v>0</v>
      </c>
      <c r="AA43" s="22"/>
      <c r="AB43" s="23"/>
      <c r="AC43" s="23"/>
    </row>
    <row r="44" spans="1:29" ht="15.75" thickBot="1" thickTop="1">
      <c r="A44" s="125" t="s">
        <v>73</v>
      </c>
      <c r="B44" s="126"/>
      <c r="C44" s="126"/>
      <c r="D44" s="126"/>
      <c r="E44" s="126"/>
      <c r="F44" s="126"/>
      <c r="G44" s="126"/>
      <c r="H44" s="126"/>
      <c r="I44" s="126"/>
      <c r="J44" s="126"/>
      <c r="K44" s="126"/>
      <c r="L44" s="126"/>
      <c r="M44" s="126"/>
      <c r="N44" s="126"/>
      <c r="O44" s="126"/>
      <c r="P44" s="126"/>
      <c r="Q44" s="126"/>
      <c r="R44" s="126"/>
      <c r="S44" s="126"/>
      <c r="T44" s="126"/>
      <c r="U44" s="80">
        <f>U43*0.0258</f>
        <v>2.58</v>
      </c>
      <c r="V44" s="54"/>
      <c r="W44" s="63"/>
      <c r="X44" s="41">
        <f>X43*AA44</f>
        <v>0</v>
      </c>
      <c r="Y44" s="65"/>
      <c r="AA44" s="24">
        <v>0.0258</v>
      </c>
      <c r="AB44" s="25" t="s">
        <v>97</v>
      </c>
      <c r="AC44" s="25"/>
    </row>
    <row r="45" spans="1:29" ht="15" thickBot="1">
      <c r="A45" s="112" t="s">
        <v>91</v>
      </c>
      <c r="B45" s="113"/>
      <c r="C45" s="113"/>
      <c r="D45" s="113"/>
      <c r="E45" s="113"/>
      <c r="F45" s="113"/>
      <c r="G45" s="113"/>
      <c r="H45" s="113"/>
      <c r="I45" s="113"/>
      <c r="J45" s="113"/>
      <c r="K45" s="113"/>
      <c r="L45" s="113"/>
      <c r="M45" s="113"/>
      <c r="N45" s="113"/>
      <c r="O45" s="113"/>
      <c r="P45" s="113"/>
      <c r="Q45" s="113"/>
      <c r="R45" s="113"/>
      <c r="S45" s="113"/>
      <c r="T45" s="113"/>
      <c r="U45" s="79"/>
      <c r="V45" s="77">
        <f>V43-Y43</f>
        <v>0</v>
      </c>
      <c r="W45" s="75"/>
      <c r="X45" s="64"/>
      <c r="Y45" s="66"/>
      <c r="AA45" s="26"/>
      <c r="AB45" s="26"/>
      <c r="AC45" s="26"/>
    </row>
    <row r="46" spans="1:29" ht="24.75" customHeight="1" thickBot="1">
      <c r="A46" s="127" t="s">
        <v>92</v>
      </c>
      <c r="B46" s="128"/>
      <c r="C46" s="128"/>
      <c r="D46" s="128"/>
      <c r="E46" s="128"/>
      <c r="F46" s="128"/>
      <c r="G46" s="128"/>
      <c r="H46" s="128"/>
      <c r="I46" s="128"/>
      <c r="J46" s="128"/>
      <c r="K46" s="128"/>
      <c r="L46" s="128"/>
      <c r="M46" s="128"/>
      <c r="N46" s="128"/>
      <c r="O46" s="128"/>
      <c r="P46" s="128"/>
      <c r="Q46" s="128"/>
      <c r="R46" s="128"/>
      <c r="S46" s="128"/>
      <c r="T46" s="128"/>
      <c r="U46" s="41"/>
      <c r="V46" s="83">
        <f>IF(V43&gt;0,ROUND((V43-Y43),3-INT(LOG(V43-Y43))-1),0)</f>
        <v>0</v>
      </c>
      <c r="W46" s="81"/>
      <c r="X46" s="82"/>
      <c r="Y46" s="82"/>
      <c r="AA46" s="26"/>
      <c r="AB46" s="26"/>
      <c r="AC46" s="26"/>
    </row>
    <row r="47" spans="1:28" ht="15" thickBot="1">
      <c r="A47" s="121" t="s">
        <v>90</v>
      </c>
      <c r="B47" s="122"/>
      <c r="C47" s="122"/>
      <c r="D47" s="122"/>
      <c r="E47" s="122"/>
      <c r="F47" s="122"/>
      <c r="G47" s="122"/>
      <c r="H47" s="122"/>
      <c r="I47" s="122"/>
      <c r="J47" s="122"/>
      <c r="K47" s="122"/>
      <c r="L47" s="122"/>
      <c r="M47" s="122"/>
      <c r="N47" s="122"/>
      <c r="O47" s="122"/>
      <c r="P47" s="122"/>
      <c r="Q47" s="122"/>
      <c r="R47" s="122"/>
      <c r="S47" s="122"/>
      <c r="T47" s="122"/>
      <c r="U47" s="84"/>
      <c r="V47" s="76"/>
      <c r="W47" s="70"/>
      <c r="X47" s="68"/>
      <c r="Y47" s="67"/>
      <c r="AA47" s="19"/>
      <c r="AB47" s="19"/>
    </row>
    <row r="48" spans="1:28" ht="15" thickBot="1">
      <c r="A48" s="121" t="s">
        <v>89</v>
      </c>
      <c r="B48" s="122"/>
      <c r="C48" s="122"/>
      <c r="D48" s="122"/>
      <c r="E48" s="122"/>
      <c r="F48" s="122"/>
      <c r="G48" s="122"/>
      <c r="H48" s="122"/>
      <c r="I48" s="122"/>
      <c r="J48" s="122"/>
      <c r="K48" s="122"/>
      <c r="L48" s="122"/>
      <c r="M48" s="122"/>
      <c r="N48" s="122"/>
      <c r="O48" s="122"/>
      <c r="P48" s="122"/>
      <c r="Q48" s="122"/>
      <c r="R48" s="122"/>
      <c r="S48" s="122"/>
      <c r="T48" s="122"/>
      <c r="U48" s="74"/>
      <c r="V48" s="73"/>
      <c r="W48" s="70"/>
      <c r="X48" s="68"/>
      <c r="Y48" s="67"/>
      <c r="AA48" s="19"/>
      <c r="AB48" s="19"/>
    </row>
    <row r="49" spans="1:28" ht="13.5">
      <c r="A49" s="27" t="s">
        <v>99</v>
      </c>
      <c r="B49" s="28"/>
      <c r="C49" s="28"/>
      <c r="D49" s="28"/>
      <c r="E49" s="28"/>
      <c r="F49" s="28"/>
      <c r="G49" s="28"/>
      <c r="H49" s="28"/>
      <c r="I49" s="28"/>
      <c r="J49" s="28"/>
      <c r="K49" s="28"/>
      <c r="L49" s="28"/>
      <c r="M49" s="28"/>
      <c r="N49" s="28"/>
      <c r="O49" s="28"/>
      <c r="P49" s="28"/>
      <c r="Q49" s="28"/>
      <c r="R49" s="28"/>
      <c r="S49" s="28"/>
      <c r="T49" s="28"/>
      <c r="U49" s="71"/>
      <c r="V49" s="72"/>
      <c r="W49" s="29"/>
      <c r="X49" s="44"/>
      <c r="Y49" s="31"/>
      <c r="Z49" s="30"/>
      <c r="AA49" s="32"/>
      <c r="AB49" s="32"/>
    </row>
    <row r="58" spans="1:29" ht="13.5">
      <c r="A58" s="45" t="s">
        <v>77</v>
      </c>
      <c r="B58" s="45"/>
      <c r="C58" s="45"/>
      <c r="D58" s="45"/>
      <c r="E58" s="45"/>
      <c r="F58" s="45"/>
      <c r="G58" s="45"/>
      <c r="H58" s="45"/>
      <c r="I58" s="45"/>
      <c r="J58" s="45"/>
      <c r="K58" s="45"/>
      <c r="L58" s="45"/>
      <c r="M58" s="46"/>
      <c r="N58" s="47"/>
      <c r="O58" s="47"/>
      <c r="P58" s="47"/>
      <c r="Q58" s="47"/>
      <c r="R58" s="47"/>
      <c r="S58" s="47"/>
      <c r="T58" s="47"/>
      <c r="U58" s="48"/>
      <c r="V58" s="47"/>
      <c r="W58" s="47"/>
      <c r="X58" s="48"/>
      <c r="Y58" s="47"/>
      <c r="Z58" s="47"/>
      <c r="AA58" s="47"/>
      <c r="AB58" s="47"/>
      <c r="AC58" s="47"/>
    </row>
    <row r="59" spans="1:29" ht="13.5">
      <c r="A59" s="49" t="s">
        <v>74</v>
      </c>
      <c r="B59" s="49"/>
      <c r="C59" s="49"/>
      <c r="D59" s="49"/>
      <c r="E59" s="49"/>
      <c r="F59" s="49"/>
      <c r="G59" s="49"/>
      <c r="H59" s="49"/>
      <c r="I59" s="49"/>
      <c r="J59" s="49"/>
      <c r="K59" s="49"/>
      <c r="L59" s="49"/>
      <c r="M59" s="47"/>
      <c r="N59" s="47"/>
      <c r="O59" s="47"/>
      <c r="P59" s="47"/>
      <c r="Q59" s="47"/>
      <c r="R59" s="47"/>
      <c r="S59" s="47"/>
      <c r="T59" s="47"/>
      <c r="U59" s="48"/>
      <c r="V59" s="47"/>
      <c r="W59" s="47"/>
      <c r="X59" s="48"/>
      <c r="Y59" s="47"/>
      <c r="Z59" s="47"/>
      <c r="AA59" s="47"/>
      <c r="AB59" s="47"/>
      <c r="AC59" s="47"/>
    </row>
    <row r="60" spans="1:29" ht="13.5">
      <c r="A60" s="49" t="s">
        <v>75</v>
      </c>
      <c r="B60" s="49"/>
      <c r="C60" s="49"/>
      <c r="D60" s="49"/>
      <c r="E60" s="49"/>
      <c r="F60" s="49"/>
      <c r="G60" s="49"/>
      <c r="H60" s="49"/>
      <c r="I60" s="49"/>
      <c r="J60" s="49"/>
      <c r="K60" s="49"/>
      <c r="L60" s="49"/>
      <c r="M60" s="47"/>
      <c r="N60" s="47"/>
      <c r="O60" s="47"/>
      <c r="P60" s="47"/>
      <c r="Q60" s="47"/>
      <c r="R60" s="47"/>
      <c r="S60" s="47"/>
      <c r="T60" s="47"/>
      <c r="U60" s="48"/>
      <c r="V60" s="47"/>
      <c r="W60" s="47"/>
      <c r="X60" s="48"/>
      <c r="Y60" s="47"/>
      <c r="Z60" s="47"/>
      <c r="AA60" s="47"/>
      <c r="AB60" s="47"/>
      <c r="AC60" s="47"/>
    </row>
    <row r="61" spans="1:29" ht="13.5">
      <c r="A61" s="49" t="s">
        <v>76</v>
      </c>
      <c r="B61" s="49"/>
      <c r="C61" s="49"/>
      <c r="D61" s="49"/>
      <c r="E61" s="49"/>
      <c r="F61" s="49"/>
      <c r="G61" s="49"/>
      <c r="H61" s="49"/>
      <c r="I61" s="49"/>
      <c r="J61" s="49"/>
      <c r="K61" s="49"/>
      <c r="L61" s="49"/>
      <c r="M61" s="47"/>
      <c r="N61" s="47"/>
      <c r="O61" s="47"/>
      <c r="P61" s="47"/>
      <c r="Q61" s="47"/>
      <c r="R61" s="47"/>
      <c r="S61" s="47"/>
      <c r="T61" s="47"/>
      <c r="U61" s="48"/>
      <c r="V61" s="47"/>
      <c r="W61" s="47"/>
      <c r="X61" s="48"/>
      <c r="Y61" s="47"/>
      <c r="Z61" s="47"/>
      <c r="AA61" s="47"/>
      <c r="AB61" s="47"/>
      <c r="AC61" s="47"/>
    </row>
    <row r="62" spans="1:29" ht="13.5">
      <c r="A62" s="47"/>
      <c r="B62" s="47"/>
      <c r="C62" s="47"/>
      <c r="D62" s="47"/>
      <c r="E62" s="47"/>
      <c r="F62" s="47"/>
      <c r="G62" s="47"/>
      <c r="H62" s="47"/>
      <c r="I62" s="47"/>
      <c r="J62" s="47"/>
      <c r="K62" s="47"/>
      <c r="L62" s="47"/>
      <c r="M62" s="47"/>
      <c r="N62" s="47"/>
      <c r="O62" s="47"/>
      <c r="P62" s="47"/>
      <c r="Q62" s="47"/>
      <c r="R62" s="47"/>
      <c r="S62" s="47"/>
      <c r="T62" s="47"/>
      <c r="U62" s="48"/>
      <c r="V62" s="47"/>
      <c r="W62" s="47"/>
      <c r="X62" s="48"/>
      <c r="Y62" s="47"/>
      <c r="Z62" s="47"/>
      <c r="AA62" s="47"/>
      <c r="AB62" s="47"/>
      <c r="AC62" s="47"/>
    </row>
    <row r="64" spans="1:29" ht="13.5">
      <c r="A64" s="35" t="s">
        <v>86</v>
      </c>
      <c r="B64" s="34"/>
      <c r="C64" s="42" t="s">
        <v>87</v>
      </c>
      <c r="D64" s="34"/>
      <c r="E64" s="34"/>
      <c r="F64" s="34"/>
      <c r="G64" s="34"/>
      <c r="H64" s="34"/>
      <c r="I64" s="34"/>
      <c r="J64" s="34"/>
      <c r="K64" s="34"/>
      <c r="L64" s="34"/>
      <c r="M64" s="34"/>
      <c r="N64" s="34"/>
      <c r="O64" s="34"/>
      <c r="P64" s="34"/>
      <c r="Q64" s="34"/>
      <c r="R64" s="34"/>
      <c r="S64" s="34"/>
      <c r="T64" s="34"/>
      <c r="U64" s="42"/>
      <c r="V64" s="34"/>
      <c r="W64" s="34"/>
      <c r="X64" s="42"/>
      <c r="Y64" s="34"/>
      <c r="Z64" s="34"/>
      <c r="AA64" s="34"/>
      <c r="AB64" s="34"/>
      <c r="AC64" s="34"/>
    </row>
    <row r="65" spans="1:29" ht="13.5">
      <c r="A65" s="34"/>
      <c r="B65" s="34"/>
      <c r="C65" s="42"/>
      <c r="D65" s="34"/>
      <c r="E65" s="34"/>
      <c r="F65" s="34"/>
      <c r="G65" s="34"/>
      <c r="H65" s="34"/>
      <c r="I65" s="34"/>
      <c r="J65" s="34"/>
      <c r="K65" s="34"/>
      <c r="L65" s="34"/>
      <c r="M65" s="34"/>
      <c r="N65" s="34"/>
      <c r="O65" s="34"/>
      <c r="P65" s="34"/>
      <c r="Q65" s="34"/>
      <c r="R65" s="34"/>
      <c r="S65" s="34"/>
      <c r="T65" s="34"/>
      <c r="U65" s="42"/>
      <c r="V65" s="34"/>
      <c r="W65" s="34"/>
      <c r="X65" s="42"/>
      <c r="Y65" s="34"/>
      <c r="Z65" s="34"/>
      <c r="AA65" s="34"/>
      <c r="AB65" s="34"/>
      <c r="AC65" s="34"/>
    </row>
    <row r="66" spans="1:29" ht="13.5">
      <c r="A66" s="34"/>
      <c r="B66" s="34"/>
      <c r="C66" s="42" t="s">
        <v>78</v>
      </c>
      <c r="D66" s="34"/>
      <c r="E66" s="34"/>
      <c r="F66" s="34"/>
      <c r="G66" s="34"/>
      <c r="H66" s="34"/>
      <c r="I66" s="34"/>
      <c r="J66" s="34"/>
      <c r="K66" s="34"/>
      <c r="L66" s="34"/>
      <c r="M66" s="34"/>
      <c r="N66" s="34"/>
      <c r="O66" s="34"/>
      <c r="P66" s="34"/>
      <c r="Q66" s="34"/>
      <c r="R66" s="34"/>
      <c r="S66" s="34"/>
      <c r="T66" s="34"/>
      <c r="U66" s="42"/>
      <c r="V66" s="34"/>
      <c r="W66" s="34"/>
      <c r="X66" s="42"/>
      <c r="Y66" s="34"/>
      <c r="Z66" s="34"/>
      <c r="AA66" s="34"/>
      <c r="AB66" s="34"/>
      <c r="AC66" s="34"/>
    </row>
    <row r="67" spans="1:41" ht="13.5">
      <c r="A67" s="34"/>
      <c r="B67" s="34"/>
      <c r="C67" s="42"/>
      <c r="D67" s="34"/>
      <c r="E67" s="34"/>
      <c r="F67" s="34"/>
      <c r="G67" s="34"/>
      <c r="H67" s="34"/>
      <c r="I67" s="34"/>
      <c r="J67" s="34"/>
      <c r="K67" s="34"/>
      <c r="L67" s="34"/>
      <c r="M67" s="34"/>
      <c r="N67" s="34"/>
      <c r="O67" s="34"/>
      <c r="P67" s="34"/>
      <c r="Q67" s="34"/>
      <c r="R67" s="34"/>
      <c r="S67" s="34"/>
      <c r="T67" s="34"/>
      <c r="U67" s="42"/>
      <c r="V67" s="34"/>
      <c r="W67" s="34"/>
      <c r="X67" s="42"/>
      <c r="Y67" s="34"/>
      <c r="Z67" s="34"/>
      <c r="AA67" s="34"/>
      <c r="AB67" s="34"/>
      <c r="AC67" s="34"/>
      <c r="AF67" s="204"/>
      <c r="AG67" s="204"/>
      <c r="AH67" s="204"/>
      <c r="AI67" s="204"/>
      <c r="AJ67" s="204"/>
      <c r="AK67" s="204"/>
      <c r="AL67" s="204"/>
      <c r="AM67" s="204"/>
      <c r="AN67" s="204"/>
      <c r="AO67" s="204"/>
    </row>
    <row r="68" spans="1:41" ht="13.5">
      <c r="A68" s="34"/>
      <c r="B68" s="34"/>
      <c r="C68" s="42" t="s">
        <v>79</v>
      </c>
      <c r="D68" s="34"/>
      <c r="E68" s="34"/>
      <c r="F68" s="34"/>
      <c r="G68" s="34"/>
      <c r="H68" s="34"/>
      <c r="I68" s="34"/>
      <c r="J68" s="34"/>
      <c r="K68" s="34"/>
      <c r="L68" s="34"/>
      <c r="M68" s="34"/>
      <c r="N68" s="34"/>
      <c r="O68" s="34"/>
      <c r="P68" s="34"/>
      <c r="Q68" s="34"/>
      <c r="R68" s="34"/>
      <c r="S68" s="34"/>
      <c r="T68" s="34"/>
      <c r="U68" s="42"/>
      <c r="V68" s="34"/>
      <c r="W68" s="34"/>
      <c r="X68" s="42"/>
      <c r="Y68" s="42" t="s">
        <v>82</v>
      </c>
      <c r="Z68" s="34"/>
      <c r="AA68" s="34"/>
      <c r="AB68" s="34"/>
      <c r="AC68" s="34"/>
      <c r="AF68" s="204"/>
      <c r="AG68" s="204"/>
      <c r="AH68" s="204"/>
      <c r="AI68" s="204"/>
      <c r="AJ68" s="204"/>
      <c r="AK68" s="204"/>
      <c r="AL68" s="204"/>
      <c r="AM68" s="204"/>
      <c r="AN68" s="204"/>
      <c r="AO68" s="204"/>
    </row>
    <row r="69" spans="1:41" ht="13.5">
      <c r="A69" s="34"/>
      <c r="B69" s="34"/>
      <c r="C69" s="42" t="s">
        <v>80</v>
      </c>
      <c r="D69" s="34"/>
      <c r="E69" s="34"/>
      <c r="F69" s="34"/>
      <c r="G69" s="34"/>
      <c r="H69" s="34"/>
      <c r="I69" s="34"/>
      <c r="J69" s="34"/>
      <c r="K69" s="34"/>
      <c r="L69" s="34"/>
      <c r="M69" s="34"/>
      <c r="N69" s="34"/>
      <c r="O69" s="34"/>
      <c r="P69" s="34"/>
      <c r="Q69" s="34"/>
      <c r="R69" s="34"/>
      <c r="S69" s="34"/>
      <c r="T69" s="34"/>
      <c r="U69" s="42"/>
      <c r="V69" s="34"/>
      <c r="W69" s="34"/>
      <c r="X69" s="42"/>
      <c r="Y69" s="42" t="s">
        <v>83</v>
      </c>
      <c r="Z69" s="34"/>
      <c r="AA69" s="34"/>
      <c r="AB69" s="34"/>
      <c r="AC69" s="34"/>
      <c r="AF69" s="204"/>
      <c r="AG69" s="204"/>
      <c r="AH69" s="204"/>
      <c r="AI69" s="204"/>
      <c r="AJ69" s="204"/>
      <c r="AK69" s="204"/>
      <c r="AL69" s="204"/>
      <c r="AM69" s="204"/>
      <c r="AN69" s="204"/>
      <c r="AO69" s="204"/>
    </row>
    <row r="70" spans="1:41" ht="13.5">
      <c r="A70" s="34"/>
      <c r="B70" s="34"/>
      <c r="C70" s="42" t="s">
        <v>81</v>
      </c>
      <c r="D70" s="34"/>
      <c r="E70" s="34"/>
      <c r="F70" s="34"/>
      <c r="G70" s="34"/>
      <c r="H70" s="34"/>
      <c r="I70" s="34"/>
      <c r="J70" s="34"/>
      <c r="K70" s="34"/>
      <c r="L70" s="34"/>
      <c r="M70" s="34"/>
      <c r="N70" s="34"/>
      <c r="O70" s="34"/>
      <c r="P70" s="34"/>
      <c r="Q70" s="34"/>
      <c r="R70" s="34"/>
      <c r="S70" s="34"/>
      <c r="T70" s="34"/>
      <c r="U70" s="42"/>
      <c r="V70" s="34"/>
      <c r="W70" s="34"/>
      <c r="X70" s="42"/>
      <c r="Y70" s="42"/>
      <c r="Z70" s="34"/>
      <c r="AA70" s="34"/>
      <c r="AB70" s="34"/>
      <c r="AC70" s="34"/>
      <c r="AF70" s="204"/>
      <c r="AG70" s="204"/>
      <c r="AH70" s="204"/>
      <c r="AI70" s="204"/>
      <c r="AJ70" s="204"/>
      <c r="AK70" s="204"/>
      <c r="AL70" s="204"/>
      <c r="AM70" s="204"/>
      <c r="AN70" s="204"/>
      <c r="AO70" s="204"/>
    </row>
    <row r="71" spans="1:29" ht="13.5">
      <c r="A71" s="34"/>
      <c r="B71" s="34"/>
      <c r="C71" s="42" t="s">
        <v>84</v>
      </c>
      <c r="D71" s="34"/>
      <c r="E71" s="34"/>
      <c r="F71" s="34"/>
      <c r="G71" s="34"/>
      <c r="H71" s="34"/>
      <c r="I71" s="34"/>
      <c r="J71" s="34"/>
      <c r="K71" s="34"/>
      <c r="L71" s="34"/>
      <c r="M71" s="34"/>
      <c r="N71" s="34"/>
      <c r="O71" s="34"/>
      <c r="P71" s="34"/>
      <c r="Q71" s="34"/>
      <c r="R71" s="34"/>
      <c r="S71" s="34"/>
      <c r="T71" s="34"/>
      <c r="U71" s="42"/>
      <c r="V71" s="34"/>
      <c r="W71" s="34"/>
      <c r="X71" s="42"/>
      <c r="Y71" s="34"/>
      <c r="Z71" s="34"/>
      <c r="AA71" s="34"/>
      <c r="AB71" s="34"/>
      <c r="AC71" s="34"/>
    </row>
    <row r="72" spans="1:29" ht="13.5">
      <c r="A72" s="34"/>
      <c r="B72" s="34"/>
      <c r="C72" s="42" t="s">
        <v>85</v>
      </c>
      <c r="D72" s="34"/>
      <c r="E72" s="34"/>
      <c r="F72" s="34"/>
      <c r="G72" s="34"/>
      <c r="H72" s="34"/>
      <c r="I72" s="34"/>
      <c r="J72" s="34"/>
      <c r="K72" s="34"/>
      <c r="L72" s="34"/>
      <c r="M72" s="34"/>
      <c r="N72" s="34"/>
      <c r="O72" s="34"/>
      <c r="P72" s="34"/>
      <c r="Q72" s="34"/>
      <c r="R72" s="34"/>
      <c r="S72" s="34"/>
      <c r="T72" s="34"/>
      <c r="U72" s="42"/>
      <c r="V72" s="34"/>
      <c r="W72" s="34"/>
      <c r="X72" s="42"/>
      <c r="Y72" s="34"/>
      <c r="Z72" s="34"/>
      <c r="AA72" s="34"/>
      <c r="AB72" s="34"/>
      <c r="AC72" s="34"/>
    </row>
  </sheetData>
  <sheetProtection/>
  <mergeCells count="97">
    <mergeCell ref="T5:U6"/>
    <mergeCell ref="W5:Y5"/>
    <mergeCell ref="AA5:AB5"/>
    <mergeCell ref="W6:X6"/>
    <mergeCell ref="AA6:AB6"/>
    <mergeCell ref="V5:V7"/>
    <mergeCell ref="Y6:Y7"/>
    <mergeCell ref="P10:S10"/>
    <mergeCell ref="A4:O7"/>
    <mergeCell ref="P4:S7"/>
    <mergeCell ref="A8:B37"/>
    <mergeCell ref="C35:O35"/>
    <mergeCell ref="P35:S35"/>
    <mergeCell ref="C36:O36"/>
    <mergeCell ref="P36:S36"/>
    <mergeCell ref="C33:O33"/>
    <mergeCell ref="P12:S12"/>
    <mergeCell ref="T4:W4"/>
    <mergeCell ref="X4:Y4"/>
    <mergeCell ref="AA4:AB4"/>
    <mergeCell ref="C11:O11"/>
    <mergeCell ref="P11:S11"/>
    <mergeCell ref="C8:O8"/>
    <mergeCell ref="P8:S8"/>
    <mergeCell ref="C9:O9"/>
    <mergeCell ref="P9:S9"/>
    <mergeCell ref="C10:O10"/>
    <mergeCell ref="C12:O12"/>
    <mergeCell ref="C15:O15"/>
    <mergeCell ref="P15:S15"/>
    <mergeCell ref="C16:O16"/>
    <mergeCell ref="P16:S16"/>
    <mergeCell ref="C13:O13"/>
    <mergeCell ref="P13:S13"/>
    <mergeCell ref="C14:O14"/>
    <mergeCell ref="P14:S14"/>
    <mergeCell ref="C17:O17"/>
    <mergeCell ref="P17:S17"/>
    <mergeCell ref="C18:G19"/>
    <mergeCell ref="H18:O18"/>
    <mergeCell ref="P18:S18"/>
    <mergeCell ref="H19:O19"/>
    <mergeCell ref="P19:S19"/>
    <mergeCell ref="C20:G21"/>
    <mergeCell ref="H20:O20"/>
    <mergeCell ref="P20:S20"/>
    <mergeCell ref="H21:O21"/>
    <mergeCell ref="P21:S21"/>
    <mergeCell ref="C22:G24"/>
    <mergeCell ref="H22:O22"/>
    <mergeCell ref="P22:S22"/>
    <mergeCell ref="H24:O24"/>
    <mergeCell ref="P24:S24"/>
    <mergeCell ref="P29:S29"/>
    <mergeCell ref="H23:O23"/>
    <mergeCell ref="P23:S23"/>
    <mergeCell ref="C25:O25"/>
    <mergeCell ref="P25:S25"/>
    <mergeCell ref="C26:O26"/>
    <mergeCell ref="P26:S26"/>
    <mergeCell ref="P30:S30"/>
    <mergeCell ref="H32:O32"/>
    <mergeCell ref="P32:S32"/>
    <mergeCell ref="H31:O31"/>
    <mergeCell ref="P31:S31"/>
    <mergeCell ref="C27:O27"/>
    <mergeCell ref="P27:S27"/>
    <mergeCell ref="C28:O28"/>
    <mergeCell ref="P28:S28"/>
    <mergeCell ref="C29:O29"/>
    <mergeCell ref="P33:S33"/>
    <mergeCell ref="C34:O34"/>
    <mergeCell ref="P34:S34"/>
    <mergeCell ref="AC4:AD6"/>
    <mergeCell ref="H39:O39"/>
    <mergeCell ref="C37:O37"/>
    <mergeCell ref="P37:S37"/>
    <mergeCell ref="H38:O38"/>
    <mergeCell ref="C30:G32"/>
    <mergeCell ref="H30:O30"/>
    <mergeCell ref="C42:O42"/>
    <mergeCell ref="P42:S42"/>
    <mergeCell ref="A38:B42"/>
    <mergeCell ref="C38:G39"/>
    <mergeCell ref="A45:T45"/>
    <mergeCell ref="H41:O41"/>
    <mergeCell ref="P41:S41"/>
    <mergeCell ref="P38:S38"/>
    <mergeCell ref="C40:G41"/>
    <mergeCell ref="H40:O40"/>
    <mergeCell ref="P40:S40"/>
    <mergeCell ref="P39:S39"/>
    <mergeCell ref="A48:T48"/>
    <mergeCell ref="A43:T43"/>
    <mergeCell ref="A44:T44"/>
    <mergeCell ref="A47:T47"/>
    <mergeCell ref="A46:T46"/>
  </mergeCells>
  <dataValidations count="4">
    <dataValidation type="list" allowBlank="1" showInputMessage="1" showErrorMessage="1" sqref="U7">
      <formula1>"熱量ＧＪ,熱量ＴＪ,熱量ＰＪ"</formula1>
    </dataValidation>
    <dataValidation type="textLength" allowBlank="1" showInputMessage="1" showErrorMessage="1" errorTitle="入力エラー" error="年度は和暦で入力してください。（平成XX など）" sqref="T7">
      <formula1>0</formula1>
      <formula2>5</formula2>
    </dataValidation>
    <dataValidation type="decimal" allowBlank="1" showInputMessage="1" showErrorMessage="1" errorTitle="入力エラー" error="整数と小数点以下、合わせて14桁以内で入力して下さい。" sqref="W41:Y41 U38:V40 T38:T41 T8:Y36">
      <formula1>0</formula1>
      <formula2>99999999999999</formula2>
    </dataValidation>
    <dataValidation type="decimal" allowBlank="1" showInputMessage="1" showErrorMessage="1" errorTitle="入力エラー" error="整数と小数点以下、合わせて19桁以内で入力して下さい。" sqref="T42:Y42 X43 X37:Y37 V43:V46 U43 U37:V37 Y43:Y45">
      <formula1>0</formula1>
      <formula2>9999999999999990000</formula2>
    </dataValidation>
  </dataValidations>
  <printOptions/>
  <pageMargins left="0" right="0" top="0" bottom="0" header="0.5118110236220472" footer="0.5118110236220472"/>
  <pageSetup horizontalDpi="600" verticalDpi="600" orientation="portrait" paperSize="9"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ＣＯ２排出量算定式（エクセル）</dc:title>
  <dc:subject/>
  <dc:creator>情報システム厚生課</dc:creator>
  <cp:keywords/>
  <dc:description/>
  <cp:lastModifiedBy>松菱製紙株式会社</cp:lastModifiedBy>
  <cp:lastPrinted>2006-12-26T01:16:10Z</cp:lastPrinted>
  <dcterms:created xsi:type="dcterms:W3CDTF">2006-11-30T02:21:50Z</dcterms:created>
  <dcterms:modified xsi:type="dcterms:W3CDTF">2015-06-08T00:52:26Z</dcterms:modified>
  <cp:category/>
  <cp:version/>
  <cp:contentType/>
  <cp:contentStatus/>
</cp:coreProperties>
</file>